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90" yWindow="180" windowWidth="7620" windowHeight="3660" tabRatio="137" firstSheet="1" activeTab="1"/>
  </bookViews>
  <sheets>
    <sheet name="Sheet1" sheetId="1" state="hidden" r:id="rId1"/>
    <sheet name="Sheet2" sheetId="2" r:id="rId2"/>
    <sheet name="Sheet3" sheetId="3" state="hidden" r:id="rId3"/>
  </sheets>
  <definedNames>
    <definedName name="_xlnm.Print_Titles" localSheetId="0">Sheet1!$1:$3</definedName>
  </definedNames>
  <calcPr calcId="145621"/>
</workbook>
</file>

<file path=xl/calcChain.xml><?xml version="1.0" encoding="utf-8"?>
<calcChain xmlns="http://schemas.openxmlformats.org/spreadsheetml/2006/main">
  <c r="BL41" i="2" l="1"/>
  <c r="BK41" i="2"/>
  <c r="AJ12" i="2"/>
  <c r="AG42" i="2" s="1"/>
  <c r="AF43" i="2" s="1"/>
  <c r="AD28" i="2"/>
  <c r="AD26" i="2"/>
  <c r="AD24" i="2"/>
  <c r="AD22" i="2"/>
  <c r="AD18" i="2"/>
  <c r="AA42" i="2"/>
  <c r="AS42" i="2"/>
  <c r="J42" i="2"/>
  <c r="D24" i="3"/>
  <c r="D23" i="3"/>
  <c r="C25" i="3" s="1"/>
  <c r="E13" i="3"/>
  <c r="C21" i="3"/>
  <c r="B21" i="3"/>
  <c r="E16" i="3"/>
  <c r="E17" i="3"/>
  <c r="E18" i="3"/>
  <c r="E19" i="3"/>
  <c r="E21" i="3" s="1"/>
  <c r="E15" i="3"/>
  <c r="E14" i="3"/>
  <c r="E9" i="3"/>
  <c r="E8" i="3"/>
  <c r="E7" i="3"/>
  <c r="E3" i="3"/>
  <c r="E22" i="3" s="1"/>
  <c r="E4" i="3"/>
  <c r="E5" i="3"/>
  <c r="E6" i="3"/>
  <c r="E2" i="3"/>
  <c r="E10" i="3"/>
  <c r="E11" i="3"/>
  <c r="E12" i="3"/>
  <c r="BH20" i="2"/>
  <c r="BH6" i="2"/>
  <c r="BH40" i="2"/>
  <c r="AJ40" i="2"/>
  <c r="BH38" i="2"/>
  <c r="BH36" i="2"/>
  <c r="AJ36" i="2"/>
  <c r="BH34" i="2"/>
  <c r="AJ34" i="2"/>
  <c r="BH32" i="2"/>
  <c r="BB32" i="2"/>
  <c r="AJ32" i="2"/>
  <c r="AD32" i="2"/>
  <c r="BH30" i="2"/>
  <c r="AJ30" i="2"/>
  <c r="BB28" i="2"/>
  <c r="AJ28" i="2"/>
  <c r="R24" i="2"/>
  <c r="BB22" i="2"/>
  <c r="R22" i="2"/>
  <c r="AJ20" i="2"/>
  <c r="AD20" i="2"/>
  <c r="R20" i="2"/>
  <c r="BH16" i="2"/>
  <c r="AJ16" i="2"/>
  <c r="AD16" i="2"/>
  <c r="R16" i="2"/>
  <c r="BH14" i="2"/>
  <c r="AD14" i="2"/>
  <c r="R14" i="2"/>
  <c r="BH12" i="2"/>
  <c r="BH10" i="2"/>
  <c r="AD10" i="2"/>
  <c r="R10" i="2"/>
  <c r="BH8" i="2"/>
  <c r="AJ8" i="2"/>
  <c r="X8" i="2"/>
  <c r="AJ6" i="2"/>
  <c r="AD6" i="2"/>
  <c r="R6" i="2"/>
  <c r="CL28" i="1"/>
  <c r="CL32" i="1"/>
  <c r="CR6" i="1"/>
  <c r="CR8" i="1"/>
  <c r="CR10" i="1"/>
  <c r="CR12" i="1"/>
  <c r="CR14" i="1"/>
  <c r="CR16" i="1"/>
  <c r="CR20" i="1"/>
  <c r="CR30" i="1"/>
  <c r="CR32" i="1"/>
  <c r="CR34" i="1"/>
  <c r="CR36" i="1"/>
  <c r="CR38" i="1"/>
  <c r="CR40" i="1"/>
  <c r="CQ41" i="1" s="1"/>
  <c r="CL22" i="1"/>
  <c r="BH40" i="1"/>
  <c r="BH36" i="1"/>
  <c r="BH34" i="1"/>
  <c r="BH32" i="1"/>
  <c r="BH30" i="1"/>
  <c r="BH28" i="1"/>
  <c r="BH20" i="1"/>
  <c r="BH16" i="1"/>
  <c r="BH12" i="1"/>
  <c r="BH8" i="1"/>
  <c r="BH6" i="1"/>
  <c r="BB32" i="1"/>
  <c r="BB28" i="1"/>
  <c r="BB26" i="1"/>
  <c r="BB24" i="1"/>
  <c r="BB22" i="1"/>
  <c r="BB20" i="1"/>
  <c r="BB18" i="1"/>
  <c r="BB16" i="1"/>
  <c r="BB14" i="1"/>
  <c r="BB10" i="1"/>
  <c r="BB6" i="1"/>
  <c r="AZ41" i="1" s="1"/>
  <c r="AV38" i="1"/>
  <c r="AV36" i="1"/>
  <c r="AV34" i="1"/>
  <c r="AJ34" i="1"/>
  <c r="AV14" i="1"/>
  <c r="AV12" i="1"/>
  <c r="AV8" i="1"/>
  <c r="AJ40" i="1"/>
  <c r="AJ32" i="1"/>
  <c r="AJ30" i="1"/>
  <c r="AJ16" i="1"/>
  <c r="AJ14" i="1"/>
  <c r="AJ12" i="1"/>
  <c r="AJ10" i="1"/>
  <c r="AI41" i="1" s="1"/>
  <c r="AJ8" i="1"/>
  <c r="AJ6" i="1"/>
  <c r="R6" i="1"/>
  <c r="X8" i="1"/>
  <c r="R24" i="1"/>
  <c r="P41" i="1" s="1"/>
  <c r="R22" i="1"/>
  <c r="R20" i="1"/>
  <c r="R16" i="1"/>
  <c r="R14" i="1"/>
  <c r="R10" i="1"/>
  <c r="J41" i="1"/>
  <c r="BW41" i="1"/>
  <c r="BL41" i="1"/>
  <c r="CI41" i="1"/>
</calcChain>
</file>

<file path=xl/sharedStrings.xml><?xml version="1.0" encoding="utf-8"?>
<sst xmlns="http://schemas.openxmlformats.org/spreadsheetml/2006/main" count="1363" uniqueCount="91">
  <si>
    <t>Gr</t>
  </si>
  <si>
    <t>Pk</t>
  </si>
  <si>
    <t>Dis</t>
  </si>
  <si>
    <t xml:space="preserve">CC: </t>
  </si>
  <si>
    <t xml:space="preserve">TC: </t>
  </si>
  <si>
    <t>CA</t>
  </si>
  <si>
    <t>Global Foods</t>
  </si>
  <si>
    <t>?</t>
  </si>
  <si>
    <t>NB</t>
  </si>
  <si>
    <t>USA</t>
  </si>
  <si>
    <t>WA</t>
  </si>
  <si>
    <t>Domestic  Product Only</t>
  </si>
  <si>
    <t>Item</t>
  </si>
  <si>
    <t>Product Description</t>
  </si>
  <si>
    <r>
      <t xml:space="preserve">Domestic, Peaches Diced </t>
    </r>
    <r>
      <rPr>
        <sz val="9"/>
        <color indexed="8"/>
        <rFont val="Calibri"/>
        <family val="2"/>
      </rPr>
      <t>extra Light Syrup or juice  6/#10-Grade B or better</t>
    </r>
  </si>
  <si>
    <r>
      <t xml:space="preserve">Domestic, Mandarins Whole </t>
    </r>
    <r>
      <rPr>
        <sz val="9"/>
        <color indexed="8"/>
        <rFont val="Calibri"/>
        <family val="2"/>
      </rPr>
      <t>segments Light Syrup 6/#10- Grade B or better</t>
    </r>
  </si>
  <si>
    <r>
      <t xml:space="preserve">Domestic, Pineapple Chunks in </t>
    </r>
    <r>
      <rPr>
        <sz val="9"/>
        <color indexed="8"/>
        <rFont val="Calibri"/>
        <family val="2"/>
      </rPr>
      <t>Light Syrup 6/#10- Grade B or better</t>
    </r>
  </si>
  <si>
    <r>
      <t xml:space="preserve">Domestic, Applesauce </t>
    </r>
    <r>
      <rPr>
        <sz val="9"/>
        <color indexed="8"/>
        <rFont val="Calibri"/>
        <family val="2"/>
      </rPr>
      <t>unsweetened  6/#10- Grade B or better</t>
    </r>
  </si>
  <si>
    <r>
      <t xml:space="preserve">Domestic, Mixed Fruit </t>
    </r>
    <r>
      <rPr>
        <sz val="9"/>
        <color indexed="8"/>
        <rFont val="Calibri"/>
        <family val="2"/>
      </rPr>
      <t>packed in extra Light Syrup or juice 6/#10- Grade B or better</t>
    </r>
  </si>
  <si>
    <t>Domestic, Salsa Low Sodium 6/#10</t>
  </si>
  <si>
    <r>
      <t xml:space="preserve">Domestic, Pear Slices, </t>
    </r>
    <r>
      <rPr>
        <sz val="9"/>
        <color indexed="8"/>
        <rFont val="Calibri"/>
        <family val="2"/>
      </rPr>
      <t>Bartlett,  packed in Juice or extra light syrup 6/#10- Grade B or better</t>
    </r>
  </si>
  <si>
    <r>
      <t xml:space="preserve">Domestic, Green </t>
    </r>
    <r>
      <rPr>
        <sz val="9"/>
        <color indexed="8"/>
        <rFont val="Calibri"/>
        <family val="2"/>
      </rPr>
      <t>Beans Low Sodium 6/#10- Grade B or better</t>
    </r>
  </si>
  <si>
    <r>
      <t xml:space="preserve">Domestic, Carrot Coins </t>
    </r>
    <r>
      <rPr>
        <sz val="9"/>
        <color indexed="8"/>
        <rFont val="Calibri"/>
        <family val="2"/>
      </rPr>
      <t>Low Sodium 6/#10- Grade B or better</t>
    </r>
  </si>
  <si>
    <t>Domestic, Applesauce Cups  No Sugar Added 4.5 oz. (or must equal ½ cup serving of fruit in child nutrition program) Shelf Stable 72 ct.</t>
  </si>
  <si>
    <r>
      <t>Domestic, Diced Pears in Juice</t>
    </r>
    <r>
      <rPr>
        <sz val="9"/>
        <color indexed="8"/>
        <rFont val="Calibri"/>
        <family val="2"/>
      </rPr>
      <t>,  4oz portions,  Shelf Stable 48 ct.</t>
    </r>
  </si>
  <si>
    <r>
      <t xml:space="preserve">Domestic, Fruit Mix </t>
    </r>
    <r>
      <rPr>
        <sz val="9"/>
        <color indexed="8"/>
        <rFont val="Calibri"/>
        <family val="2"/>
      </rPr>
      <t>Cups (Peaches, Pears, Pineapple) in Juice 4 oz.  Shelf Stable 48 ct.</t>
    </r>
  </si>
  <si>
    <r>
      <t xml:space="preserve"> Domestic, Mandarin Oranges </t>
    </r>
    <r>
      <rPr>
        <sz val="9"/>
        <color indexed="8"/>
        <rFont val="Calibri"/>
        <family val="2"/>
      </rPr>
      <t>in   Juice,  4oz portions,  Shelf Stable 48 ct.</t>
    </r>
  </si>
  <si>
    <r>
      <t xml:space="preserve">Domestic, Pineapple Tidbits </t>
    </r>
    <r>
      <rPr>
        <sz val="9"/>
        <color indexed="8"/>
        <rFont val="Calibri"/>
        <family val="2"/>
      </rPr>
      <t>in Juice,  4oz portions,  Shelf Stable 48 ct.</t>
    </r>
  </si>
  <si>
    <r>
      <t>Domestic, Tropical Fruit Cups</t>
    </r>
    <r>
      <rPr>
        <sz val="9"/>
        <color indexed="8"/>
        <rFont val="Calibri"/>
        <family val="2"/>
      </rPr>
      <t xml:space="preserve"> (Papaya, Pineapple, Passion Fruit)  In Juice 4 oz. Shelf Stable 48 ct.</t>
    </r>
  </si>
  <si>
    <t>Domestic, Diced Peach Cups  In Juice 4 oz. Shelf Stable 48 ct.</t>
  </si>
  <si>
    <t>AR</t>
  </si>
  <si>
    <t>MI</t>
  </si>
  <si>
    <t>IN</t>
  </si>
  <si>
    <t>PA</t>
  </si>
  <si>
    <r>
      <t xml:space="preserve">Domestic, Corn Low Sodium </t>
    </r>
    <r>
      <rPr>
        <sz val="9"/>
        <color indexed="8"/>
        <rFont val="Calibri"/>
        <family val="2"/>
      </rPr>
      <t>6/#10- Grade B or better</t>
    </r>
  </si>
  <si>
    <r>
      <t xml:space="preserve">Domestic, Strawberry Applesauce </t>
    </r>
    <r>
      <rPr>
        <sz val="9"/>
        <color indexed="8"/>
        <rFont val="Calibri"/>
        <family val="2"/>
      </rPr>
      <t>Cups Sweetened with Juice 4.5oz. (or must equal ½ cup serving of fruit in child nutrition program)  Shelf Stable 72ct.</t>
    </r>
  </si>
  <si>
    <t>CH</t>
  </si>
  <si>
    <t xml:space="preserve">IMPORT  Neostar </t>
  </si>
  <si>
    <t xml:space="preserve">CH </t>
  </si>
  <si>
    <t xml:space="preserve">IMPORT  Churchfield </t>
  </si>
  <si>
    <t>IMPORT Anachana Int</t>
  </si>
  <si>
    <t xml:space="preserve">IMPORT   Simco </t>
  </si>
  <si>
    <t>Thai</t>
  </si>
  <si>
    <t>Thai/ Phip</t>
  </si>
  <si>
    <t xml:space="preserve">CA </t>
  </si>
  <si>
    <t>Import            Sysco</t>
  </si>
  <si>
    <t xml:space="preserve">Greese /China </t>
  </si>
  <si>
    <t>Import                PCP</t>
  </si>
  <si>
    <t>CH/Thai</t>
  </si>
  <si>
    <t xml:space="preserve">IMPORT              Gold Star </t>
  </si>
  <si>
    <t xml:space="preserve">Domestic    Neostar </t>
  </si>
  <si>
    <t xml:space="preserve">Domestic   Churchfield </t>
  </si>
  <si>
    <t xml:space="preserve">Domestic         Gold Star </t>
  </si>
  <si>
    <t>Domestic         Global Foods</t>
  </si>
  <si>
    <t>Domestic           PCP</t>
  </si>
  <si>
    <t>Domestic        Sysco</t>
  </si>
  <si>
    <t xml:space="preserve">Domestic      Simco </t>
  </si>
  <si>
    <t>Domestic  Anachana Int</t>
  </si>
  <si>
    <t xml:space="preserve"> </t>
  </si>
  <si>
    <t>Notes:  Sysco Domestic L/I # 10, Alternate - Medium Cut, Fancy;   Anachana  Import, no location of Source given (X)</t>
  </si>
  <si>
    <t>Global Foods Domestic L/I # 11 &amp; 12 u/m = 96/cs (cup cost $0.26/);   Pacific Coast Producers (PCP) = Minimum order 20,000lb All Orders</t>
  </si>
  <si>
    <t xml:space="preserve">Churchfield  L/I # 11 &amp; 12 Minimum order = 833 cs </t>
  </si>
  <si>
    <t>difference in total cost versus calculated cost = rounding difference, unit cost does not change.</t>
  </si>
  <si>
    <r>
      <t xml:space="preserve">Cost differnce </t>
    </r>
    <r>
      <rPr>
        <sz val="10"/>
        <color indexed="10"/>
        <rFont val="Arial"/>
        <family val="2"/>
      </rPr>
      <t xml:space="preserve">Import/ </t>
    </r>
    <r>
      <rPr>
        <sz val="10"/>
        <color indexed="30"/>
        <rFont val="Arial"/>
        <family val="2"/>
      </rPr>
      <t>Domestic</t>
    </r>
  </si>
  <si>
    <t>no Domestic</t>
  </si>
  <si>
    <t>$6.80+</t>
  </si>
  <si>
    <t>No Import</t>
  </si>
  <si>
    <t>$3.38-</t>
  </si>
  <si>
    <t>No Domestic</t>
  </si>
  <si>
    <t>$7.37+</t>
  </si>
  <si>
    <t>$4.68+</t>
  </si>
  <si>
    <t>$7.74+</t>
  </si>
  <si>
    <t>$2.49+</t>
  </si>
  <si>
    <t>$3.71+</t>
  </si>
  <si>
    <t>$5.31+</t>
  </si>
  <si>
    <t>$4.86+</t>
  </si>
  <si>
    <t>Award Amount</t>
  </si>
  <si>
    <t>NOTES:</t>
  </si>
  <si>
    <t>Sysco Foods Combined Totals for Domestic and Imports</t>
  </si>
  <si>
    <t>Import</t>
  </si>
  <si>
    <t>Domestic</t>
  </si>
  <si>
    <t>Line Item</t>
  </si>
  <si>
    <t>Cost Savings</t>
  </si>
  <si>
    <t>cost savings of Import vs Domestic</t>
  </si>
  <si>
    <t>total cost of Imports with no Domestic available</t>
  </si>
  <si>
    <t>Not awarded Domestic</t>
  </si>
  <si>
    <t>Red item is Import price (vdr bidded against themselves)</t>
  </si>
  <si>
    <t>Recommend to Award</t>
  </si>
  <si>
    <t>Recommend NOT to Award Due to significancant Cost Difference</t>
  </si>
  <si>
    <t>Line Item Number</t>
  </si>
  <si>
    <r>
      <t xml:space="preserve">Purchasing recommends highlighted items </t>
    </r>
    <r>
      <rPr>
        <sz val="10"/>
        <color theme="1"/>
        <rFont val="Arial"/>
        <family val="2"/>
      </rPr>
      <t>to be awarded as the lowest responsive bid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</si>
</sst>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&quot;$&quot;#,##0.00;[Red]&quot;$&quot;#,##0.00"/>
    <numFmt numFmtId="165" formatCode="#,##0.00;[Red]#,##0.00"/>
    <numFmt numFmtId="166" formatCode="#,##0.000;[Red]#,##0.000"/>
    <numFmt numFmtId="167" formatCode="#,##0;[Red]#,##0"/>
    <numFmt numFmtId="168" formatCode="&quot;$&quot;#,##0;[Red]&quot;$&quot;#,##0"/>
  </numFmts>
  <fonts count="23" x14ac:knownFonts="1">
    <font>
      <sz val="10"/>
      <color theme="1"/>
      <name val="Arial"/>
      <family val="2"/>
    </font>
    <font>
      <sz val="9"/>
      <color indexed="8"/>
      <name val="Calibri"/>
      <family val="2"/>
    </font>
    <font>
      <sz val="10"/>
      <color indexed="10"/>
      <name val="Arial"/>
      <family val="2"/>
    </font>
    <font>
      <sz val="10"/>
      <color indexed="3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9"/>
      <color rgb="FF000000"/>
      <name val="Arial"/>
      <family val="2"/>
    </font>
    <font>
      <sz val="10"/>
      <color rgb="FF0070C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color rgb="FF000000"/>
      <name val="Arial"/>
      <family val="2"/>
    </font>
    <font>
      <b/>
      <sz val="9"/>
      <color theme="1"/>
      <name val="Arial"/>
      <family val="2"/>
    </font>
    <font>
      <sz val="7"/>
      <color rgb="FF000000"/>
      <name val="Calibri"/>
      <family val="2"/>
    </font>
    <font>
      <sz val="8"/>
      <color rgb="FF00000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254">
    <xf numFmtId="0" fontId="0" fillId="0" borderId="0" xfId="0"/>
    <xf numFmtId="0" fontId="0" fillId="2" borderId="0" xfId="0" applyFill="1"/>
    <xf numFmtId="0" fontId="7" fillId="2" borderId="1" xfId="0" applyFont="1" applyFill="1" applyBorder="1" applyAlignment="1">
      <alignment horizontal="center" vertical="center"/>
    </xf>
    <xf numFmtId="0" fontId="0" fillId="2" borderId="0" xfId="0" applyFill="1" applyAlignment="1"/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0" fontId="9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165" fontId="0" fillId="2" borderId="0" xfId="0" applyNumberFormat="1" applyFill="1"/>
    <xf numFmtId="165" fontId="0" fillId="2" borderId="0" xfId="0" applyNumberFormat="1" applyFill="1" applyAlignment="1"/>
    <xf numFmtId="0" fontId="10" fillId="2" borderId="0" xfId="0" applyFont="1" applyFill="1"/>
    <xf numFmtId="0" fontId="10" fillId="2" borderId="0" xfId="0" applyFont="1" applyFill="1" applyAlignment="1">
      <alignment wrapText="1"/>
    </xf>
    <xf numFmtId="165" fontId="10" fillId="2" borderId="0" xfId="0" applyNumberFormat="1" applyFont="1" applyFill="1"/>
    <xf numFmtId="165" fontId="10" fillId="2" borderId="0" xfId="0" applyNumberFormat="1" applyFont="1" applyFill="1" applyAlignment="1">
      <alignment wrapText="1"/>
    </xf>
    <xf numFmtId="0" fontId="11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>
      <alignment horizontal="left" vertical="top" wrapText="1"/>
    </xf>
    <xf numFmtId="0" fontId="11" fillId="0" borderId="2" xfId="0" applyFont="1" applyBorder="1" applyAlignment="1">
      <alignment horizontal="left" vertical="top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>
      <alignment vertical="center" wrapText="1"/>
    </xf>
    <xf numFmtId="0" fontId="12" fillId="3" borderId="0" xfId="0" applyFont="1" applyFill="1" applyAlignment="1">
      <alignment vertical="center" wrapText="1"/>
    </xf>
    <xf numFmtId="165" fontId="12" fillId="3" borderId="0" xfId="0" applyNumberFormat="1" applyFont="1" applyFill="1" applyAlignment="1">
      <alignment vertical="center" wrapText="1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165" fontId="13" fillId="3" borderId="2" xfId="0" applyNumberFormat="1" applyFont="1" applyFill="1" applyBorder="1" applyAlignment="1">
      <alignment horizontal="center" vertical="center" wrapText="1"/>
    </xf>
    <xf numFmtId="165" fontId="13" fillId="3" borderId="5" xfId="0" applyNumberFormat="1" applyFont="1" applyFill="1" applyBorder="1" applyAlignment="1">
      <alignment horizontal="center" vertical="center" wrapText="1"/>
    </xf>
    <xf numFmtId="168" fontId="11" fillId="2" borderId="0" xfId="0" applyNumberFormat="1" applyFont="1" applyFill="1" applyBorder="1" applyAlignment="1">
      <alignment vertical="center" wrapText="1"/>
    </xf>
    <xf numFmtId="0" fontId="0" fillId="4" borderId="0" xfId="0" applyFill="1"/>
    <xf numFmtId="0" fontId="10" fillId="4" borderId="0" xfId="0" applyFont="1" applyFill="1"/>
    <xf numFmtId="0" fontId="10" fillId="4" borderId="0" xfId="0" applyFont="1" applyFill="1" applyAlignment="1">
      <alignment wrapText="1"/>
    </xf>
    <xf numFmtId="165" fontId="10" fillId="4" borderId="0" xfId="0" applyNumberFormat="1" applyFont="1" applyFill="1"/>
    <xf numFmtId="165" fontId="10" fillId="4" borderId="0" xfId="0" applyNumberFormat="1" applyFont="1" applyFill="1" applyBorder="1" applyAlignment="1">
      <alignment wrapText="1"/>
    </xf>
    <xf numFmtId="165" fontId="10" fillId="4" borderId="0" xfId="0" applyNumberFormat="1" applyFont="1" applyFill="1" applyBorder="1" applyAlignment="1">
      <alignment horizontal="center" wrapText="1"/>
    </xf>
    <xf numFmtId="165" fontId="10" fillId="4" borderId="0" xfId="0" applyNumberFormat="1" applyFont="1" applyFill="1" applyAlignment="1">
      <alignment wrapText="1"/>
    </xf>
    <xf numFmtId="165" fontId="14" fillId="2" borderId="0" xfId="0" applyNumberFormat="1" applyFont="1" applyFill="1"/>
    <xf numFmtId="165" fontId="6" fillId="2" borderId="0" xfId="0" applyNumberFormat="1" applyFont="1" applyFill="1"/>
    <xf numFmtId="165" fontId="14" fillId="2" borderId="0" xfId="0" applyNumberFormat="1" applyFont="1" applyFill="1" applyAlignment="1"/>
    <xf numFmtId="44" fontId="14" fillId="2" borderId="0" xfId="1" applyFont="1" applyFill="1"/>
    <xf numFmtId="0" fontId="0" fillId="0" borderId="0" xfId="0" applyFill="1"/>
    <xf numFmtId="0" fontId="10" fillId="0" borderId="0" xfId="0" applyFont="1" applyFill="1"/>
    <xf numFmtId="0" fontId="10" fillId="0" borderId="0" xfId="0" applyFont="1" applyFill="1" applyAlignment="1">
      <alignment wrapText="1"/>
    </xf>
    <xf numFmtId="165" fontId="10" fillId="0" borderId="0" xfId="0" applyNumberFormat="1" applyFont="1" applyFill="1"/>
    <xf numFmtId="165" fontId="10" fillId="0" borderId="0" xfId="0" applyNumberFormat="1" applyFont="1" applyFill="1" applyAlignment="1">
      <alignment wrapText="1"/>
    </xf>
    <xf numFmtId="0" fontId="10" fillId="5" borderId="0" xfId="0" applyFont="1" applyFill="1" applyAlignment="1">
      <alignment wrapText="1"/>
    </xf>
    <xf numFmtId="0" fontId="0" fillId="2" borderId="0" xfId="0" applyFill="1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/>
    <xf numFmtId="44" fontId="15" fillId="0" borderId="0" xfId="1" applyFont="1"/>
    <xf numFmtId="44" fontId="16" fillId="0" borderId="0" xfId="0" applyNumberFormat="1" applyFont="1"/>
    <xf numFmtId="44" fontId="15" fillId="0" borderId="0" xfId="0" applyNumberFormat="1" applyFont="1"/>
    <xf numFmtId="44" fontId="16" fillId="0" borderId="0" xfId="1" applyFont="1"/>
    <xf numFmtId="0" fontId="15" fillId="0" borderId="0" xfId="0" applyFont="1" applyAlignment="1">
      <alignment wrapText="1"/>
    </xf>
    <xf numFmtId="0" fontId="16" fillId="0" borderId="0" xfId="0" applyFont="1"/>
    <xf numFmtId="165" fontId="10" fillId="0" borderId="0" xfId="0" applyNumberFormat="1" applyFont="1" applyFill="1" applyBorder="1" applyAlignment="1">
      <alignment wrapText="1"/>
    </xf>
    <xf numFmtId="165" fontId="10" fillId="0" borderId="0" xfId="0" applyNumberFormat="1" applyFont="1" applyFill="1" applyBorder="1" applyAlignment="1">
      <alignment horizontal="center" wrapText="1"/>
    </xf>
    <xf numFmtId="44" fontId="4" fillId="0" borderId="0" xfId="1" applyFont="1" applyFill="1" applyAlignment="1"/>
    <xf numFmtId="44" fontId="4" fillId="2" borderId="0" xfId="1" applyFont="1" applyFill="1"/>
    <xf numFmtId="44" fontId="4" fillId="2" borderId="6" xfId="1" applyFont="1" applyFill="1" applyBorder="1"/>
    <xf numFmtId="0" fontId="0" fillId="2" borderId="7" xfId="0" applyFill="1" applyBorder="1"/>
    <xf numFmtId="44" fontId="4" fillId="2" borderId="2" xfId="1" applyFont="1" applyFill="1" applyBorder="1"/>
    <xf numFmtId="44" fontId="5" fillId="4" borderId="6" xfId="1" applyFont="1" applyFill="1" applyBorder="1"/>
    <xf numFmtId="165" fontId="5" fillId="6" borderId="7" xfId="0" applyNumberFormat="1" applyFont="1" applyFill="1" applyBorder="1"/>
    <xf numFmtId="0" fontId="0" fillId="2" borderId="1" xfId="0" applyFill="1" applyBorder="1"/>
    <xf numFmtId="0" fontId="0" fillId="2" borderId="8" xfId="0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44" fontId="5" fillId="4" borderId="9" xfId="1" applyFont="1" applyFill="1" applyBorder="1"/>
    <xf numFmtId="44" fontId="5" fillId="6" borderId="10" xfId="0" applyNumberFormat="1" applyFont="1" applyFill="1" applyBorder="1"/>
    <xf numFmtId="0" fontId="0" fillId="2" borderId="8" xfId="0" applyFill="1" applyBorder="1" applyAlignment="1">
      <alignment horizontal="center" vertical="center"/>
    </xf>
    <xf numFmtId="0" fontId="0" fillId="2" borderId="8" xfId="0" applyFill="1" applyBorder="1" applyAlignment="1"/>
    <xf numFmtId="44" fontId="4" fillId="2" borderId="2" xfId="1" applyFont="1" applyFill="1" applyBorder="1" applyAlignment="1"/>
    <xf numFmtId="0" fontId="0" fillId="2" borderId="1" xfId="0" applyFill="1" applyBorder="1" applyAlignment="1"/>
    <xf numFmtId="44" fontId="4" fillId="6" borderId="1" xfId="1" applyFont="1" applyFill="1" applyBorder="1" applyAlignment="1">
      <alignment horizontal="center" vertical="center"/>
    </xf>
    <xf numFmtId="44" fontId="4" fillId="4" borderId="2" xfId="1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4" fontId="4" fillId="2" borderId="6" xfId="1" applyFont="1" applyFill="1" applyBorder="1" applyAlignment="1">
      <alignment horizontal="center" vertical="center"/>
    </xf>
    <xf numFmtId="165" fontId="10" fillId="0" borderId="0" xfId="0" applyNumberFormat="1" applyFont="1" applyFill="1" applyBorder="1" applyAlignment="1"/>
    <xf numFmtId="165" fontId="13" fillId="3" borderId="11" xfId="0" applyNumberFormat="1" applyFont="1" applyFill="1" applyBorder="1" applyAlignment="1">
      <alignment horizontal="center" vertical="center" wrapText="1"/>
    </xf>
    <xf numFmtId="165" fontId="13" fillId="3" borderId="3" xfId="0" applyNumberFormat="1" applyFont="1" applyFill="1" applyBorder="1" applyAlignment="1">
      <alignment horizontal="center" vertical="center" wrapText="1"/>
    </xf>
    <xf numFmtId="164" fontId="11" fillId="3" borderId="2" xfId="0" applyNumberFormat="1" applyFont="1" applyFill="1" applyBorder="1" applyAlignment="1">
      <alignment horizontal="center" vertical="center" wrapText="1"/>
    </xf>
    <xf numFmtId="164" fontId="11" fillId="3" borderId="8" xfId="0" applyNumberFormat="1" applyFont="1" applyFill="1" applyBorder="1" applyAlignment="1">
      <alignment horizontal="center" vertical="center" wrapText="1"/>
    </xf>
    <xf numFmtId="164" fontId="11" fillId="3" borderId="5" xfId="0" applyNumberFormat="1" applyFont="1" applyFill="1" applyBorder="1" applyAlignment="1">
      <alignment horizontal="center" vertical="center" wrapText="1"/>
    </xf>
    <xf numFmtId="164" fontId="13" fillId="3" borderId="11" xfId="0" applyNumberFormat="1" applyFont="1" applyFill="1" applyBorder="1" applyAlignment="1">
      <alignment horizontal="center" vertical="center" wrapText="1"/>
    </xf>
    <xf numFmtId="164" fontId="13" fillId="3" borderId="3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164" fontId="13" fillId="2" borderId="11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 vertical="center" wrapText="1"/>
    </xf>
    <xf numFmtId="164" fontId="13" fillId="3" borderId="2" xfId="0" applyNumberFormat="1" applyFont="1" applyFill="1" applyBorder="1" applyAlignment="1">
      <alignment horizontal="center" vertical="center" wrapText="1"/>
    </xf>
    <xf numFmtId="164" fontId="13" fillId="3" borderId="5" xfId="0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wrapText="1"/>
    </xf>
    <xf numFmtId="0" fontId="5" fillId="2" borderId="11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9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164" fontId="11" fillId="4" borderId="2" xfId="0" applyNumberFormat="1" applyFont="1" applyFill="1" applyBorder="1" applyAlignment="1">
      <alignment horizontal="center" vertical="center" wrapText="1"/>
    </xf>
    <xf numFmtId="164" fontId="11" fillId="4" borderId="8" xfId="0" applyNumberFormat="1" applyFont="1" applyFill="1" applyBorder="1" applyAlignment="1">
      <alignment horizontal="center" vertical="center" wrapText="1"/>
    </xf>
    <xf numFmtId="164" fontId="11" fillId="4" borderId="5" xfId="0" applyNumberFormat="1" applyFont="1" applyFill="1" applyBorder="1" applyAlignment="1">
      <alignment horizontal="center" vertical="center" wrapText="1"/>
    </xf>
    <xf numFmtId="164" fontId="13" fillId="4" borderId="2" xfId="0" applyNumberFormat="1" applyFont="1" applyFill="1" applyBorder="1" applyAlignment="1">
      <alignment horizontal="center" vertical="center" wrapText="1"/>
    </xf>
    <xf numFmtId="164" fontId="13" fillId="4" borderId="5" xfId="0" applyNumberFormat="1" applyFont="1" applyFill="1" applyBorder="1" applyAlignment="1">
      <alignment horizontal="center" vertical="center" wrapText="1"/>
    </xf>
    <xf numFmtId="0" fontId="20" fillId="3" borderId="13" xfId="0" applyFont="1" applyFill="1" applyBorder="1" applyAlignment="1">
      <alignment horizontal="center" wrapText="1"/>
    </xf>
    <xf numFmtId="0" fontId="20" fillId="3" borderId="11" xfId="0" applyFont="1" applyFill="1" applyBorder="1" applyAlignment="1">
      <alignment horizontal="center" wrapText="1"/>
    </xf>
    <xf numFmtId="0" fontId="20" fillId="3" borderId="3" xfId="0" applyFont="1" applyFill="1" applyBorder="1" applyAlignment="1">
      <alignment horizontal="center" wrapText="1"/>
    </xf>
    <xf numFmtId="0" fontId="20" fillId="3" borderId="9" xfId="0" applyFont="1" applyFill="1" applyBorder="1" applyAlignment="1">
      <alignment horizontal="center" wrapText="1"/>
    </xf>
    <xf numFmtId="0" fontId="20" fillId="3" borderId="14" xfId="0" applyFont="1" applyFill="1" applyBorder="1" applyAlignment="1">
      <alignment horizontal="center" wrapText="1"/>
    </xf>
    <xf numFmtId="0" fontId="20" fillId="3" borderId="4" xfId="0" applyFont="1" applyFill="1" applyBorder="1" applyAlignment="1">
      <alignment horizontal="center" wrapText="1"/>
    </xf>
    <xf numFmtId="165" fontId="11" fillId="3" borderId="2" xfId="0" applyNumberFormat="1" applyFont="1" applyFill="1" applyBorder="1" applyAlignment="1">
      <alignment horizontal="center" vertical="center" wrapText="1"/>
    </xf>
    <xf numFmtId="165" fontId="11" fillId="3" borderId="8" xfId="0" applyNumberFormat="1" applyFont="1" applyFill="1" applyBorder="1" applyAlignment="1">
      <alignment horizontal="center" vertical="center" wrapText="1"/>
    </xf>
    <xf numFmtId="165" fontId="11" fillId="3" borderId="5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65" fontId="11" fillId="7" borderId="2" xfId="0" applyNumberFormat="1" applyFont="1" applyFill="1" applyBorder="1" applyAlignment="1">
      <alignment horizontal="center" vertical="center" wrapText="1"/>
    </xf>
    <xf numFmtId="165" fontId="11" fillId="7" borderId="5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164" fontId="11" fillId="2" borderId="2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165" fontId="13" fillId="3" borderId="2" xfId="0" applyNumberFormat="1" applyFont="1" applyFill="1" applyBorder="1" applyAlignment="1">
      <alignment horizontal="center" vertical="center" wrapText="1"/>
    </xf>
    <xf numFmtId="165" fontId="13" fillId="3" borderId="5" xfId="0" applyNumberFormat="1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165" fontId="13" fillId="7" borderId="2" xfId="0" applyNumberFormat="1" applyFont="1" applyFill="1" applyBorder="1" applyAlignment="1">
      <alignment horizontal="center" vertical="center" wrapText="1"/>
    </xf>
    <xf numFmtId="165" fontId="13" fillId="7" borderId="5" xfId="0" applyNumberFormat="1" applyFont="1" applyFill="1" applyBorder="1" applyAlignment="1">
      <alignment horizontal="center" vertical="center" wrapText="1"/>
    </xf>
    <xf numFmtId="165" fontId="11" fillId="7" borderId="8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64" fontId="13" fillId="2" borderId="5" xfId="0" applyNumberFormat="1" applyFont="1" applyFill="1" applyBorder="1" applyAlignment="1">
      <alignment horizontal="center" vertical="center" wrapText="1"/>
    </xf>
    <xf numFmtId="166" fontId="11" fillId="3" borderId="2" xfId="0" applyNumberFormat="1" applyFont="1" applyFill="1" applyBorder="1" applyAlignment="1">
      <alignment horizontal="center" vertical="center" wrapText="1"/>
    </xf>
    <xf numFmtId="166" fontId="11" fillId="3" borderId="5" xfId="0" applyNumberFormat="1" applyFont="1" applyFill="1" applyBorder="1" applyAlignment="1">
      <alignment horizontal="center" vertical="center" wrapText="1"/>
    </xf>
    <xf numFmtId="167" fontId="11" fillId="3" borderId="2" xfId="0" applyNumberFormat="1" applyFont="1" applyFill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center" vertical="center" wrapText="1"/>
    </xf>
    <xf numFmtId="167" fontId="11" fillId="3" borderId="5" xfId="0" applyNumberFormat="1" applyFont="1" applyFill="1" applyBorder="1" applyAlignment="1">
      <alignment horizontal="center" vertical="center" wrapText="1"/>
    </xf>
    <xf numFmtId="164" fontId="11" fillId="2" borderId="8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1" fillId="0" borderId="8" xfId="0" applyNumberFormat="1" applyFont="1" applyFill="1" applyBorder="1" applyAlignment="1">
      <alignment horizontal="center" vertical="center" wrapText="1"/>
    </xf>
    <xf numFmtId="164" fontId="11" fillId="0" borderId="5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44" fontId="22" fillId="3" borderId="2" xfId="1" applyFont="1" applyFill="1" applyBorder="1" applyAlignment="1">
      <alignment horizontal="center" vertical="center" wrapText="1"/>
    </xf>
    <xf numFmtId="44" fontId="22" fillId="3" borderId="8" xfId="1" applyFont="1" applyFill="1" applyBorder="1" applyAlignment="1">
      <alignment horizontal="center" vertical="center" wrapText="1"/>
    </xf>
    <xf numFmtId="44" fontId="22" fillId="3" borderId="5" xfId="1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44" fontId="11" fillId="2" borderId="2" xfId="1" applyFont="1" applyFill="1" applyBorder="1" applyAlignment="1">
      <alignment horizontal="center" vertical="center" wrapText="1"/>
    </xf>
    <xf numFmtId="44" fontId="11" fillId="2" borderId="8" xfId="1" applyFont="1" applyFill="1" applyBorder="1" applyAlignment="1">
      <alignment horizontal="center" vertical="center" wrapText="1"/>
    </xf>
    <xf numFmtId="44" fontId="11" fillId="2" borderId="5" xfId="1" applyFont="1" applyFill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3" fillId="0" borderId="5" xfId="0" applyNumberFormat="1" applyFont="1" applyFill="1" applyBorder="1" applyAlignment="1">
      <alignment horizontal="center" vertical="center" wrapText="1"/>
    </xf>
    <xf numFmtId="44" fontId="11" fillId="0" borderId="2" xfId="1" applyFont="1" applyFill="1" applyBorder="1" applyAlignment="1">
      <alignment horizontal="center" vertical="center" wrapText="1"/>
    </xf>
    <xf numFmtId="44" fontId="11" fillId="0" borderId="8" xfId="1" applyFont="1" applyFill="1" applyBorder="1" applyAlignment="1">
      <alignment horizontal="center" vertical="center" wrapText="1"/>
    </xf>
    <xf numFmtId="44" fontId="11" fillId="0" borderId="5" xfId="1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164" fontId="11" fillId="7" borderId="2" xfId="0" applyNumberFormat="1" applyFont="1" applyFill="1" applyBorder="1" applyAlignment="1">
      <alignment horizontal="center" vertical="center" wrapText="1"/>
    </xf>
    <xf numFmtId="164" fontId="11" fillId="7" borderId="5" xfId="0" applyNumberFormat="1" applyFont="1" applyFill="1" applyBorder="1" applyAlignment="1">
      <alignment horizontal="center" vertical="center" wrapText="1"/>
    </xf>
    <xf numFmtId="164" fontId="13" fillId="7" borderId="2" xfId="0" applyNumberFormat="1" applyFont="1" applyFill="1" applyBorder="1" applyAlignment="1">
      <alignment horizontal="center" vertical="center" wrapText="1"/>
    </xf>
    <xf numFmtId="164" fontId="13" fillId="7" borderId="5" xfId="0" applyNumberFormat="1" applyFont="1" applyFill="1" applyBorder="1" applyAlignment="1">
      <alignment horizontal="center" vertical="center" wrapText="1"/>
    </xf>
    <xf numFmtId="164" fontId="11" fillId="7" borderId="8" xfId="0" applyNumberFormat="1" applyFont="1" applyFill="1" applyBorder="1" applyAlignment="1">
      <alignment horizontal="center" vertical="center" wrapText="1"/>
    </xf>
    <xf numFmtId="165" fontId="11" fillId="0" borderId="2" xfId="0" applyNumberFormat="1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center" vertical="center" wrapText="1"/>
    </xf>
    <xf numFmtId="165" fontId="13" fillId="0" borderId="2" xfId="0" applyNumberFormat="1" applyFont="1" applyFill="1" applyBorder="1" applyAlignment="1">
      <alignment horizontal="center" vertical="center" wrapText="1"/>
    </xf>
    <xf numFmtId="165" fontId="13" fillId="0" borderId="5" xfId="0" applyNumberFormat="1" applyFont="1" applyFill="1" applyBorder="1" applyAlignment="1">
      <alignment horizontal="center" vertical="center" wrapText="1"/>
    </xf>
    <xf numFmtId="165" fontId="11" fillId="0" borderId="8" xfId="0" applyNumberFormat="1" applyFont="1" applyFill="1" applyBorder="1" applyAlignment="1">
      <alignment horizontal="center" vertical="center" wrapText="1"/>
    </xf>
    <xf numFmtId="164" fontId="11" fillId="4" borderId="2" xfId="0" applyNumberFormat="1" applyFont="1" applyFill="1" applyBorder="1" applyAlignment="1">
      <alignment horizontal="left" vertical="top" wrapText="1"/>
    </xf>
    <xf numFmtId="164" fontId="11" fillId="4" borderId="5" xfId="0" applyNumberFormat="1" applyFont="1" applyFill="1" applyBorder="1" applyAlignment="1">
      <alignment horizontal="left" vertical="top" wrapText="1"/>
    </xf>
    <xf numFmtId="165" fontId="11" fillId="4" borderId="2" xfId="0" applyNumberFormat="1" applyFont="1" applyFill="1" applyBorder="1" applyAlignment="1">
      <alignment horizontal="center" vertical="center" wrapText="1"/>
    </xf>
    <xf numFmtId="165" fontId="11" fillId="4" borderId="8" xfId="0" applyNumberFormat="1" applyFont="1" applyFill="1" applyBorder="1" applyAlignment="1">
      <alignment horizontal="center" vertical="center" wrapText="1"/>
    </xf>
    <xf numFmtId="165" fontId="11" fillId="4" borderId="5" xfId="0" applyNumberFormat="1" applyFont="1" applyFill="1" applyBorder="1" applyAlignment="1">
      <alignment horizontal="center" vertical="center" wrapText="1"/>
    </xf>
    <xf numFmtId="165" fontId="13" fillId="4" borderId="2" xfId="0" applyNumberFormat="1" applyFont="1" applyFill="1" applyBorder="1" applyAlignment="1">
      <alignment horizontal="center" vertical="center" wrapText="1"/>
    </xf>
    <xf numFmtId="165" fontId="13" fillId="4" borderId="5" xfId="0" applyNumberFormat="1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1" fillId="7" borderId="2" xfId="0" applyFont="1" applyFill="1" applyBorder="1" applyAlignment="1">
      <alignment horizontal="center" vertical="center" wrapText="1"/>
    </xf>
    <xf numFmtId="0" fontId="11" fillId="7" borderId="5" xfId="0" applyFont="1" applyFill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13" fillId="7" borderId="5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65" fontId="13" fillId="3" borderId="13" xfId="0" applyNumberFormat="1" applyFont="1" applyFill="1" applyBorder="1" applyAlignment="1">
      <alignment horizontal="center" vertical="center" wrapText="1"/>
    </xf>
    <xf numFmtId="164" fontId="7" fillId="2" borderId="11" xfId="0" applyNumberFormat="1" applyFont="1" applyFill="1" applyBorder="1" applyAlignment="1">
      <alignment horizontal="center" vertical="center" wrapText="1"/>
    </xf>
    <xf numFmtId="164" fontId="7" fillId="2" borderId="3" xfId="0" applyNumberFormat="1" applyFont="1" applyFill="1" applyBorder="1" applyAlignment="1">
      <alignment horizontal="center" vertical="center" wrapText="1"/>
    </xf>
    <xf numFmtId="164" fontId="13" fillId="0" borderId="11" xfId="0" applyNumberFormat="1" applyFont="1" applyFill="1" applyBorder="1" applyAlignment="1">
      <alignment horizontal="center" vertical="center" wrapText="1"/>
    </xf>
    <xf numFmtId="164" fontId="13" fillId="0" borderId="3" xfId="0" applyNumberFormat="1" applyFont="1" applyFill="1" applyBorder="1" applyAlignment="1">
      <alignment horizontal="center" vertical="center" wrapText="1"/>
    </xf>
    <xf numFmtId="168" fontId="11" fillId="2" borderId="2" xfId="0" applyNumberFormat="1" applyFont="1" applyFill="1" applyBorder="1" applyAlignment="1">
      <alignment horizontal="center" vertical="center" wrapText="1"/>
    </xf>
    <xf numFmtId="168" fontId="11" fillId="2" borderId="8" xfId="0" applyNumberFormat="1" applyFont="1" applyFill="1" applyBorder="1" applyAlignment="1">
      <alignment horizontal="center" vertical="center" wrapText="1"/>
    </xf>
    <xf numFmtId="168" fontId="11" fillId="2" borderId="5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5" fontId="10" fillId="2" borderId="0" xfId="0" applyNumberFormat="1" applyFont="1" applyFill="1" applyBorder="1" applyAlignment="1">
      <alignment horizontal="center" wrapText="1"/>
    </xf>
    <xf numFmtId="0" fontId="17" fillId="0" borderId="12" xfId="0" applyFont="1" applyBorder="1" applyAlignment="1">
      <alignment horizontal="center" vertical="center" textRotation="90" wrapText="1"/>
    </xf>
    <xf numFmtId="0" fontId="17" fillId="0" borderId="10" xfId="0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165" fontId="10" fillId="2" borderId="0" xfId="0" applyNumberFormat="1" applyFont="1" applyFill="1" applyAlignment="1">
      <alignment horizontal="center" wrapText="1"/>
    </xf>
    <xf numFmtId="0" fontId="10" fillId="0" borderId="0" xfId="0" applyFont="1" applyFill="1" applyAlignment="1">
      <alignment horizontal="center"/>
    </xf>
    <xf numFmtId="165" fontId="10" fillId="2" borderId="0" xfId="0" applyNumberFormat="1" applyFont="1" applyFill="1" applyAlignment="1">
      <alignment horizontal="center"/>
    </xf>
    <xf numFmtId="164" fontId="20" fillId="0" borderId="0" xfId="0" applyNumberFormat="1" applyFont="1" applyFill="1" applyAlignment="1">
      <alignment horizontal="center" wrapText="1"/>
    </xf>
    <xf numFmtId="44" fontId="5" fillId="0" borderId="0" xfId="1" applyFont="1" applyFill="1" applyAlignment="1">
      <alignment horizontal="center"/>
    </xf>
    <xf numFmtId="164" fontId="5" fillId="0" borderId="0" xfId="1" applyNumberFormat="1" applyFont="1" applyFill="1" applyAlignment="1">
      <alignment horizontal="center"/>
    </xf>
    <xf numFmtId="165" fontId="20" fillId="0" borderId="0" xfId="0" applyNumberFormat="1" applyFont="1" applyFill="1" applyBorder="1" applyAlignment="1">
      <alignment horizontal="center" wrapText="1"/>
    </xf>
    <xf numFmtId="165" fontId="20" fillId="0" borderId="0" xfId="0" applyNumberFormat="1" applyFont="1" applyFill="1" applyAlignment="1">
      <alignment horizontal="center" wrapText="1"/>
    </xf>
    <xf numFmtId="0" fontId="5" fillId="5" borderId="0" xfId="0" applyFont="1" applyFill="1" applyAlignment="1">
      <alignment horizontal="right"/>
    </xf>
    <xf numFmtId="44" fontId="13" fillId="3" borderId="11" xfId="1" applyFont="1" applyFill="1" applyBorder="1" applyAlignment="1">
      <alignment horizontal="center" vertical="center" wrapText="1"/>
    </xf>
    <xf numFmtId="44" fontId="13" fillId="3" borderId="3" xfId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center" vertical="center" wrapText="1"/>
    </xf>
    <xf numFmtId="164" fontId="11" fillId="6" borderId="8" xfId="0" applyNumberFormat="1" applyFont="1" applyFill="1" applyBorder="1" applyAlignment="1">
      <alignment horizontal="center" vertical="center" wrapText="1"/>
    </xf>
    <xf numFmtId="164" fontId="11" fillId="6" borderId="5" xfId="0" applyNumberFormat="1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164" fontId="13" fillId="6" borderId="2" xfId="0" applyNumberFormat="1" applyFont="1" applyFill="1" applyBorder="1" applyAlignment="1">
      <alignment horizontal="center" vertical="center" wrapText="1"/>
    </xf>
    <xf numFmtId="164" fontId="13" fillId="6" borderId="5" xfId="0" applyNumberFormat="1" applyFont="1" applyFill="1" applyBorder="1" applyAlignment="1">
      <alignment horizontal="center" vertical="center" wrapText="1"/>
    </xf>
    <xf numFmtId="164" fontId="11" fillId="6" borderId="2" xfId="0" applyNumberFormat="1" applyFont="1" applyFill="1" applyBorder="1" applyAlignment="1">
      <alignment horizontal="left" vertical="top" wrapText="1"/>
    </xf>
    <xf numFmtId="164" fontId="11" fillId="6" borderId="5" xfId="0" applyNumberFormat="1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165" fontId="20" fillId="0" borderId="0" xfId="0" applyNumberFormat="1" applyFont="1" applyFill="1" applyAlignment="1">
      <alignment horizontal="center"/>
    </xf>
    <xf numFmtId="0" fontId="0" fillId="8" borderId="0" xfId="0" applyFill="1" applyAlignment="1">
      <alignment horizontal="left" wrapText="1"/>
    </xf>
    <xf numFmtId="44" fontId="20" fillId="5" borderId="0" xfId="1" applyFont="1" applyFill="1" applyBorder="1" applyAlignment="1">
      <alignment horizontal="center" wrapText="1"/>
    </xf>
    <xf numFmtId="165" fontId="10" fillId="5" borderId="16" xfId="0" applyNumberFormat="1" applyFont="1" applyFill="1" applyBorder="1" applyAlignment="1">
      <alignment horizontal="center"/>
    </xf>
    <xf numFmtId="165" fontId="10" fillId="5" borderId="0" xfId="0" applyNumberFormat="1" applyFont="1" applyFill="1" applyBorder="1" applyAlignment="1">
      <alignment horizontal="center"/>
    </xf>
    <xf numFmtId="44" fontId="5" fillId="2" borderId="6" xfId="1" applyFont="1" applyFill="1" applyBorder="1" applyAlignment="1">
      <alignment horizontal="center" vertical="center" wrapText="1"/>
    </xf>
    <xf numFmtId="44" fontId="5" fillId="2" borderId="15" xfId="1" applyFont="1" applyFill="1" applyBorder="1" applyAlignment="1">
      <alignment horizontal="center" vertical="center" wrapText="1"/>
    </xf>
    <xf numFmtId="44" fontId="5" fillId="2" borderId="9" xfId="1" applyFont="1" applyFill="1" applyBorder="1" applyAlignment="1">
      <alignment horizontal="center" vertical="center" wrapText="1"/>
    </xf>
    <xf numFmtId="44" fontId="5" fillId="2" borderId="4" xfId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0" fillId="2" borderId="0" xfId="0" applyFont="1" applyFill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5"/>
  <sheetViews>
    <sheetView topLeftCell="A23" zoomScaleNormal="100" workbookViewId="0">
      <pane xSplit="1" topLeftCell="B1" activePane="topRight" state="frozen"/>
      <selection pane="topRight" activeCell="B22" sqref="B22"/>
    </sheetView>
  </sheetViews>
  <sheetFormatPr defaultRowHeight="12.75" x14ac:dyDescent="0.2"/>
  <cols>
    <col min="1" max="1" width="3.85546875" style="1" customWidth="1"/>
    <col min="2" max="2" width="17.7109375" style="1" customWidth="1"/>
    <col min="3" max="3" width="3.140625" style="10" customWidth="1"/>
    <col min="4" max="4" width="2.42578125" style="10" customWidth="1"/>
    <col min="5" max="5" width="1.7109375" style="10" customWidth="1"/>
    <col min="6" max="6" width="1.42578125" style="10" customWidth="1"/>
    <col min="7" max="7" width="2.85546875" style="11" customWidth="1"/>
    <col min="8" max="8" width="1.42578125" style="11" customWidth="1"/>
    <col min="9" max="10" width="1.7109375" style="11" customWidth="1"/>
    <col min="11" max="11" width="2.28515625" style="11" customWidth="1"/>
    <col min="12" max="12" width="2.42578125" style="11" customWidth="1"/>
    <col min="13" max="13" width="3.140625" style="11" customWidth="1"/>
    <col min="14" max="14" width="4.28515625" style="11" customWidth="1"/>
    <col min="15" max="15" width="3" style="10" customWidth="1"/>
    <col min="16" max="16" width="2.140625" style="10" customWidth="1"/>
    <col min="17" max="17" width="0.7109375" style="10" customWidth="1"/>
    <col min="18" max="18" width="3" style="10" customWidth="1"/>
    <col min="19" max="25" width="3" style="11" customWidth="1"/>
    <col min="26" max="26" width="3.7109375" style="11" customWidth="1"/>
    <col min="27" max="27" width="3" style="10" customWidth="1"/>
    <col min="28" max="28" width="1.7109375" style="10" customWidth="1"/>
    <col min="29" max="29" width="0.7109375" style="10" customWidth="1"/>
    <col min="30" max="30" width="2.28515625" style="10" customWidth="1"/>
    <col min="31" max="31" width="3" style="11" customWidth="1"/>
    <col min="32" max="32" width="0.28515625" style="11" customWidth="1"/>
    <col min="33" max="34" width="2.7109375" style="11" customWidth="1"/>
    <col min="35" max="35" width="2" style="11" customWidth="1"/>
    <col min="36" max="37" width="2.7109375" style="11" customWidth="1"/>
    <col min="38" max="38" width="4.140625" style="11" customWidth="1"/>
    <col min="39" max="39" width="3" style="10" customWidth="1"/>
    <col min="40" max="40" width="1.28515625" style="10" customWidth="1"/>
    <col min="41" max="41" width="0.7109375" style="10" customWidth="1"/>
    <col min="42" max="42" width="2.28515625" style="10" customWidth="1"/>
    <col min="43" max="43" width="0.5703125" style="11" customWidth="1"/>
    <col min="44" max="44" width="2.140625" style="11" customWidth="1"/>
    <col min="45" max="46" width="2.28515625" style="11" customWidth="1"/>
    <col min="47" max="47" width="1.28515625" style="11" customWidth="1"/>
    <col min="48" max="49" width="2.28515625" style="11" customWidth="1"/>
    <col min="50" max="50" width="4.28515625" style="11" customWidth="1"/>
    <col min="51" max="51" width="3" style="10" customWidth="1"/>
    <col min="52" max="52" width="1.42578125" style="10" customWidth="1"/>
    <col min="53" max="53" width="1.140625" style="10" customWidth="1"/>
    <col min="54" max="54" width="3" style="10" customWidth="1"/>
    <col min="55" max="55" width="3" style="11" customWidth="1"/>
    <col min="56" max="56" width="3.28515625" style="11" customWidth="1"/>
    <col min="57" max="58" width="2.7109375" style="11" customWidth="1"/>
    <col min="59" max="59" width="1" style="11" customWidth="1"/>
    <col min="60" max="61" width="2.7109375" style="11" customWidth="1"/>
    <col min="62" max="62" width="4.42578125" style="11" customWidth="1"/>
    <col min="63" max="63" width="3" style="10" customWidth="1"/>
    <col min="64" max="64" width="1.28515625" style="10" customWidth="1"/>
    <col min="65" max="65" width="0.85546875" style="10" customWidth="1"/>
    <col min="66" max="66" width="3" style="10" customWidth="1"/>
    <col min="67" max="69" width="3" style="11" customWidth="1"/>
    <col min="70" max="71" width="1.7109375" style="11" customWidth="1"/>
    <col min="72" max="73" width="3" style="11" customWidth="1"/>
    <col min="74" max="74" width="3.5703125" style="11" customWidth="1"/>
    <col min="75" max="75" width="3" style="10" customWidth="1"/>
    <col min="76" max="76" width="1.5703125" style="10" customWidth="1"/>
    <col min="77" max="77" width="1.7109375" style="10" hidden="1" customWidth="1"/>
    <col min="78" max="78" width="3" style="10" customWidth="1"/>
    <col min="79" max="79" width="2.28515625" style="11" customWidth="1"/>
    <col min="80" max="80" width="2.5703125" style="11" customWidth="1"/>
    <col min="81" max="82" width="1.7109375" style="11" customWidth="1"/>
    <col min="83" max="83" width="0.7109375" style="11" customWidth="1"/>
    <col min="84" max="85" width="1.7109375" style="11" customWidth="1"/>
    <col min="86" max="86" width="0.28515625" style="11" customWidth="1"/>
    <col min="87" max="87" width="3" style="10" customWidth="1"/>
    <col min="88" max="88" width="0.42578125" style="10" customWidth="1"/>
    <col min="89" max="89" width="1.42578125" style="10" customWidth="1"/>
    <col min="90" max="90" width="3" style="10" customWidth="1"/>
    <col min="91" max="91" width="3.7109375" style="11" customWidth="1"/>
    <col min="92" max="92" width="3.5703125" style="11" customWidth="1"/>
    <col min="93" max="98" width="3.140625" style="1" customWidth="1"/>
    <col min="99" max="99" width="10.140625" style="1" bestFit="1" customWidth="1"/>
    <col min="100" max="16384" width="9.140625" style="1"/>
  </cols>
  <sheetData>
    <row r="1" spans="1:100" x14ac:dyDescent="0.2">
      <c r="A1" s="6" t="s">
        <v>11</v>
      </c>
      <c r="B1" s="6"/>
      <c r="C1" s="109" t="s">
        <v>50</v>
      </c>
      <c r="D1" s="110"/>
      <c r="E1" s="110"/>
      <c r="F1" s="110"/>
      <c r="G1" s="110"/>
      <c r="H1" s="111"/>
      <c r="I1" s="98" t="s">
        <v>37</v>
      </c>
      <c r="J1" s="99"/>
      <c r="K1" s="99"/>
      <c r="L1" s="99"/>
      <c r="M1" s="99"/>
      <c r="N1" s="100"/>
      <c r="O1" s="109" t="s">
        <v>51</v>
      </c>
      <c r="P1" s="110"/>
      <c r="Q1" s="110"/>
      <c r="R1" s="110"/>
      <c r="S1" s="110"/>
      <c r="T1" s="111"/>
      <c r="U1" s="98" t="s">
        <v>39</v>
      </c>
      <c r="V1" s="99"/>
      <c r="W1" s="99"/>
      <c r="X1" s="99"/>
      <c r="Y1" s="99"/>
      <c r="Z1" s="100"/>
      <c r="AA1" s="109" t="s">
        <v>57</v>
      </c>
      <c r="AB1" s="110"/>
      <c r="AC1" s="110"/>
      <c r="AD1" s="110"/>
      <c r="AE1" s="110"/>
      <c r="AF1" s="27"/>
      <c r="AG1" s="98" t="s">
        <v>40</v>
      </c>
      <c r="AH1" s="99"/>
      <c r="AI1" s="99"/>
      <c r="AJ1" s="99"/>
      <c r="AK1" s="99"/>
      <c r="AL1" s="100"/>
      <c r="AM1" s="109" t="s">
        <v>56</v>
      </c>
      <c r="AN1" s="110"/>
      <c r="AO1" s="110"/>
      <c r="AP1" s="110"/>
      <c r="AQ1" s="110"/>
      <c r="AR1" s="111"/>
      <c r="AS1" s="98" t="s">
        <v>41</v>
      </c>
      <c r="AT1" s="99"/>
      <c r="AU1" s="99"/>
      <c r="AV1" s="99"/>
      <c r="AW1" s="99"/>
      <c r="AX1" s="100"/>
      <c r="AY1" s="109" t="s">
        <v>55</v>
      </c>
      <c r="AZ1" s="110"/>
      <c r="BA1" s="110"/>
      <c r="BB1" s="110"/>
      <c r="BC1" s="110"/>
      <c r="BD1" s="111"/>
      <c r="BE1" s="98" t="s">
        <v>45</v>
      </c>
      <c r="BF1" s="99"/>
      <c r="BG1" s="99"/>
      <c r="BH1" s="99"/>
      <c r="BI1" s="99"/>
      <c r="BJ1" s="100"/>
      <c r="BK1" s="109" t="s">
        <v>54</v>
      </c>
      <c r="BL1" s="110"/>
      <c r="BM1" s="110"/>
      <c r="BN1" s="110"/>
      <c r="BO1" s="110"/>
      <c r="BP1" s="111"/>
      <c r="BQ1" s="98" t="s">
        <v>47</v>
      </c>
      <c r="BR1" s="99"/>
      <c r="BS1" s="99"/>
      <c r="BT1" s="99"/>
      <c r="BU1" s="99"/>
      <c r="BV1" s="100"/>
      <c r="BW1" s="109" t="s">
        <v>53</v>
      </c>
      <c r="BX1" s="110"/>
      <c r="BY1" s="110"/>
      <c r="BZ1" s="110"/>
      <c r="CA1" s="110"/>
      <c r="CB1" s="111"/>
      <c r="CC1" s="98" t="s">
        <v>6</v>
      </c>
      <c r="CD1" s="99"/>
      <c r="CE1" s="99"/>
      <c r="CF1" s="99"/>
      <c r="CG1" s="99"/>
      <c r="CH1" s="100"/>
      <c r="CI1" s="109" t="s">
        <v>52</v>
      </c>
      <c r="CJ1" s="110"/>
      <c r="CK1" s="110"/>
      <c r="CL1" s="110"/>
      <c r="CM1" s="110"/>
      <c r="CN1" s="111"/>
      <c r="CO1" s="98" t="s">
        <v>49</v>
      </c>
      <c r="CP1" s="99"/>
      <c r="CQ1" s="99"/>
      <c r="CR1" s="99"/>
      <c r="CS1" s="99"/>
      <c r="CT1" s="100"/>
    </row>
    <row r="2" spans="1:100" ht="12.75" customHeight="1" x14ac:dyDescent="0.2">
      <c r="A2" s="211" t="s">
        <v>12</v>
      </c>
      <c r="B2" s="213" t="s">
        <v>13</v>
      </c>
      <c r="C2" s="112"/>
      <c r="D2" s="113"/>
      <c r="E2" s="113"/>
      <c r="F2" s="113"/>
      <c r="G2" s="113"/>
      <c r="H2" s="114"/>
      <c r="I2" s="101"/>
      <c r="J2" s="102"/>
      <c r="K2" s="102"/>
      <c r="L2" s="102"/>
      <c r="M2" s="102"/>
      <c r="N2" s="103"/>
      <c r="O2" s="112"/>
      <c r="P2" s="113"/>
      <c r="Q2" s="113"/>
      <c r="R2" s="113"/>
      <c r="S2" s="113"/>
      <c r="T2" s="114"/>
      <c r="U2" s="101"/>
      <c r="V2" s="102"/>
      <c r="W2" s="102"/>
      <c r="X2" s="102"/>
      <c r="Y2" s="102"/>
      <c r="Z2" s="103"/>
      <c r="AA2" s="112"/>
      <c r="AB2" s="113"/>
      <c r="AC2" s="113"/>
      <c r="AD2" s="113"/>
      <c r="AE2" s="113"/>
      <c r="AF2" s="28"/>
      <c r="AG2" s="101"/>
      <c r="AH2" s="102"/>
      <c r="AI2" s="102"/>
      <c r="AJ2" s="102"/>
      <c r="AK2" s="102"/>
      <c r="AL2" s="103"/>
      <c r="AM2" s="112"/>
      <c r="AN2" s="113"/>
      <c r="AO2" s="113"/>
      <c r="AP2" s="113"/>
      <c r="AQ2" s="113"/>
      <c r="AR2" s="114"/>
      <c r="AS2" s="101"/>
      <c r="AT2" s="102"/>
      <c r="AU2" s="102"/>
      <c r="AV2" s="102"/>
      <c r="AW2" s="102"/>
      <c r="AX2" s="103"/>
      <c r="AY2" s="112"/>
      <c r="AZ2" s="113"/>
      <c r="BA2" s="113"/>
      <c r="BB2" s="113"/>
      <c r="BC2" s="113"/>
      <c r="BD2" s="114"/>
      <c r="BE2" s="101"/>
      <c r="BF2" s="102"/>
      <c r="BG2" s="102"/>
      <c r="BH2" s="102"/>
      <c r="BI2" s="102"/>
      <c r="BJ2" s="103"/>
      <c r="BK2" s="112"/>
      <c r="BL2" s="113"/>
      <c r="BM2" s="113"/>
      <c r="BN2" s="113"/>
      <c r="BO2" s="113"/>
      <c r="BP2" s="114"/>
      <c r="BQ2" s="101"/>
      <c r="BR2" s="102"/>
      <c r="BS2" s="102"/>
      <c r="BT2" s="102"/>
      <c r="BU2" s="102"/>
      <c r="BV2" s="103"/>
      <c r="BW2" s="112"/>
      <c r="BX2" s="113"/>
      <c r="BY2" s="113"/>
      <c r="BZ2" s="113"/>
      <c r="CA2" s="113"/>
      <c r="CB2" s="114"/>
      <c r="CC2" s="101"/>
      <c r="CD2" s="102"/>
      <c r="CE2" s="102"/>
      <c r="CF2" s="102"/>
      <c r="CG2" s="102"/>
      <c r="CH2" s="103"/>
      <c r="CI2" s="112"/>
      <c r="CJ2" s="113"/>
      <c r="CK2" s="113"/>
      <c r="CL2" s="113"/>
      <c r="CM2" s="113"/>
      <c r="CN2" s="114"/>
      <c r="CO2" s="101"/>
      <c r="CP2" s="102"/>
      <c r="CQ2" s="102"/>
      <c r="CR2" s="102"/>
      <c r="CS2" s="102"/>
      <c r="CT2" s="103"/>
    </row>
    <row r="3" spans="1:100" ht="24.75" customHeight="1" x14ac:dyDescent="0.2">
      <c r="A3" s="212"/>
      <c r="B3" s="214"/>
      <c r="C3" s="154" t="s">
        <v>0</v>
      </c>
      <c r="D3" s="155"/>
      <c r="E3" s="154" t="s">
        <v>1</v>
      </c>
      <c r="F3" s="155"/>
      <c r="G3" s="154" t="s">
        <v>2</v>
      </c>
      <c r="H3" s="155"/>
      <c r="I3" s="146" t="s">
        <v>0</v>
      </c>
      <c r="J3" s="147"/>
      <c r="K3" s="146" t="s">
        <v>1</v>
      </c>
      <c r="L3" s="147"/>
      <c r="M3" s="148" t="s">
        <v>2</v>
      </c>
      <c r="N3" s="149"/>
      <c r="O3" s="154" t="s">
        <v>0</v>
      </c>
      <c r="P3" s="155"/>
      <c r="Q3" s="154" t="s">
        <v>1</v>
      </c>
      <c r="R3" s="155"/>
      <c r="S3" s="154" t="s">
        <v>2</v>
      </c>
      <c r="T3" s="155"/>
      <c r="U3" s="156" t="s">
        <v>0</v>
      </c>
      <c r="V3" s="157"/>
      <c r="W3" s="156" t="s">
        <v>1</v>
      </c>
      <c r="X3" s="157"/>
      <c r="Y3" s="171" t="s">
        <v>2</v>
      </c>
      <c r="Z3" s="172"/>
      <c r="AA3" s="215" t="s">
        <v>0</v>
      </c>
      <c r="AB3" s="216"/>
      <c r="AC3" s="215" t="s">
        <v>1</v>
      </c>
      <c r="AD3" s="216"/>
      <c r="AE3" s="215" t="s">
        <v>2</v>
      </c>
      <c r="AF3" s="216"/>
      <c r="AG3" s="156" t="s">
        <v>0</v>
      </c>
      <c r="AH3" s="157"/>
      <c r="AI3" s="156" t="s">
        <v>1</v>
      </c>
      <c r="AJ3" s="157"/>
      <c r="AK3" s="171" t="s">
        <v>2</v>
      </c>
      <c r="AL3" s="172"/>
      <c r="AM3" s="154" t="s">
        <v>0</v>
      </c>
      <c r="AN3" s="155"/>
      <c r="AO3" s="154" t="s">
        <v>1</v>
      </c>
      <c r="AP3" s="155"/>
      <c r="AQ3" s="154" t="s">
        <v>2</v>
      </c>
      <c r="AR3" s="155"/>
      <c r="AS3" s="156" t="s">
        <v>0</v>
      </c>
      <c r="AT3" s="157"/>
      <c r="AU3" s="156" t="s">
        <v>1</v>
      </c>
      <c r="AV3" s="157"/>
      <c r="AW3" s="171" t="s">
        <v>2</v>
      </c>
      <c r="AX3" s="172"/>
      <c r="AY3" s="154" t="s">
        <v>0</v>
      </c>
      <c r="AZ3" s="155"/>
      <c r="BA3" s="154" t="s">
        <v>1</v>
      </c>
      <c r="BB3" s="155"/>
      <c r="BC3" s="154" t="s">
        <v>2</v>
      </c>
      <c r="BD3" s="155"/>
      <c r="BE3" s="156" t="s">
        <v>0</v>
      </c>
      <c r="BF3" s="157"/>
      <c r="BG3" s="156" t="s">
        <v>1</v>
      </c>
      <c r="BH3" s="157"/>
      <c r="BI3" s="171" t="s">
        <v>2</v>
      </c>
      <c r="BJ3" s="172"/>
      <c r="BK3" s="154" t="s">
        <v>0</v>
      </c>
      <c r="BL3" s="155"/>
      <c r="BM3" s="154" t="s">
        <v>1</v>
      </c>
      <c r="BN3" s="155"/>
      <c r="BO3" s="154" t="s">
        <v>2</v>
      </c>
      <c r="BP3" s="155"/>
      <c r="BQ3" s="156" t="s">
        <v>0</v>
      </c>
      <c r="BR3" s="157"/>
      <c r="BS3" s="156" t="s">
        <v>1</v>
      </c>
      <c r="BT3" s="157"/>
      <c r="BU3" s="171" t="s">
        <v>2</v>
      </c>
      <c r="BV3" s="172"/>
      <c r="BW3" s="154" t="s">
        <v>0</v>
      </c>
      <c r="BX3" s="155"/>
      <c r="BY3" s="154" t="s">
        <v>1</v>
      </c>
      <c r="BZ3" s="155"/>
      <c r="CA3" s="154" t="s">
        <v>2</v>
      </c>
      <c r="CB3" s="155"/>
      <c r="CC3" s="156" t="s">
        <v>0</v>
      </c>
      <c r="CD3" s="157"/>
      <c r="CE3" s="156" t="s">
        <v>1</v>
      </c>
      <c r="CF3" s="157"/>
      <c r="CG3" s="171" t="s">
        <v>2</v>
      </c>
      <c r="CH3" s="172"/>
      <c r="CI3" s="154" t="s">
        <v>0</v>
      </c>
      <c r="CJ3" s="155"/>
      <c r="CK3" s="154" t="s">
        <v>1</v>
      </c>
      <c r="CL3" s="155"/>
      <c r="CM3" s="154" t="s">
        <v>2</v>
      </c>
      <c r="CN3" s="155"/>
      <c r="CO3" s="156" t="s">
        <v>0</v>
      </c>
      <c r="CP3" s="157"/>
      <c r="CQ3" s="156" t="s">
        <v>1</v>
      </c>
      <c r="CR3" s="157"/>
      <c r="CS3" s="171" t="s">
        <v>2</v>
      </c>
      <c r="CT3" s="172"/>
    </row>
    <row r="4" spans="1:100" x14ac:dyDescent="0.2">
      <c r="A4" s="7"/>
      <c r="B4" s="14"/>
      <c r="C4" s="151" t="s">
        <v>3</v>
      </c>
      <c r="D4" s="152"/>
      <c r="E4" s="153"/>
      <c r="F4" s="151" t="s">
        <v>4</v>
      </c>
      <c r="G4" s="152"/>
      <c r="H4" s="153"/>
      <c r="I4" s="146" t="s">
        <v>3</v>
      </c>
      <c r="J4" s="150"/>
      <c r="K4" s="147"/>
      <c r="L4" s="146" t="s">
        <v>4</v>
      </c>
      <c r="M4" s="150"/>
      <c r="N4" s="147"/>
      <c r="O4" s="151" t="s">
        <v>3</v>
      </c>
      <c r="P4" s="152"/>
      <c r="Q4" s="153"/>
      <c r="R4" s="151" t="s">
        <v>4</v>
      </c>
      <c r="S4" s="152"/>
      <c r="T4" s="153"/>
      <c r="U4" s="146" t="s">
        <v>3</v>
      </c>
      <c r="V4" s="150"/>
      <c r="W4" s="147"/>
      <c r="X4" s="146" t="s">
        <v>4</v>
      </c>
      <c r="Y4" s="150"/>
      <c r="Z4" s="147"/>
      <c r="AA4" s="151" t="s">
        <v>3</v>
      </c>
      <c r="AB4" s="152"/>
      <c r="AC4" s="153"/>
      <c r="AD4" s="151" t="s">
        <v>4</v>
      </c>
      <c r="AE4" s="152"/>
      <c r="AF4" s="153"/>
      <c r="AG4" s="146" t="s">
        <v>3</v>
      </c>
      <c r="AH4" s="150"/>
      <c r="AI4" s="147"/>
      <c r="AJ4" s="146" t="s">
        <v>4</v>
      </c>
      <c r="AK4" s="150"/>
      <c r="AL4" s="147"/>
      <c r="AM4" s="151" t="s">
        <v>3</v>
      </c>
      <c r="AN4" s="152"/>
      <c r="AO4" s="153"/>
      <c r="AP4" s="151" t="s">
        <v>4</v>
      </c>
      <c r="AQ4" s="152"/>
      <c r="AR4" s="153"/>
      <c r="AS4" s="146" t="s">
        <v>3</v>
      </c>
      <c r="AT4" s="150"/>
      <c r="AU4" s="147"/>
      <c r="AV4" s="146" t="s">
        <v>4</v>
      </c>
      <c r="AW4" s="150"/>
      <c r="AX4" s="147"/>
      <c r="AY4" s="151" t="s">
        <v>3</v>
      </c>
      <c r="AZ4" s="152"/>
      <c r="BA4" s="153"/>
      <c r="BB4" s="151" t="s">
        <v>4</v>
      </c>
      <c r="BC4" s="152"/>
      <c r="BD4" s="153"/>
      <c r="BE4" s="146" t="s">
        <v>3</v>
      </c>
      <c r="BF4" s="150"/>
      <c r="BG4" s="147"/>
      <c r="BH4" s="146" t="s">
        <v>4</v>
      </c>
      <c r="BI4" s="150"/>
      <c r="BJ4" s="147"/>
      <c r="BK4" s="151" t="s">
        <v>3</v>
      </c>
      <c r="BL4" s="152"/>
      <c r="BM4" s="153"/>
      <c r="BN4" s="151" t="s">
        <v>4</v>
      </c>
      <c r="BO4" s="152"/>
      <c r="BP4" s="153"/>
      <c r="BQ4" s="146" t="s">
        <v>3</v>
      </c>
      <c r="BR4" s="150"/>
      <c r="BS4" s="147"/>
      <c r="BT4" s="146" t="s">
        <v>4</v>
      </c>
      <c r="BU4" s="150"/>
      <c r="BV4" s="147"/>
      <c r="BW4" s="151" t="s">
        <v>3</v>
      </c>
      <c r="BX4" s="152"/>
      <c r="BY4" s="153"/>
      <c r="BZ4" s="151" t="s">
        <v>4</v>
      </c>
      <c r="CA4" s="152"/>
      <c r="CB4" s="153"/>
      <c r="CC4" s="146" t="s">
        <v>3</v>
      </c>
      <c r="CD4" s="150"/>
      <c r="CE4" s="147"/>
      <c r="CF4" s="146" t="s">
        <v>4</v>
      </c>
      <c r="CG4" s="150"/>
      <c r="CH4" s="147"/>
      <c r="CI4" s="151" t="s">
        <v>3</v>
      </c>
      <c r="CJ4" s="152"/>
      <c r="CK4" s="153"/>
      <c r="CL4" s="151" t="s">
        <v>4</v>
      </c>
      <c r="CM4" s="152"/>
      <c r="CN4" s="153"/>
      <c r="CO4" s="146" t="s">
        <v>3</v>
      </c>
      <c r="CP4" s="150"/>
      <c r="CQ4" s="147"/>
      <c r="CR4" s="146" t="s">
        <v>4</v>
      </c>
      <c r="CS4" s="150"/>
      <c r="CT4" s="147"/>
      <c r="CU4" s="1" t="s">
        <v>63</v>
      </c>
    </row>
    <row r="5" spans="1:100" ht="16.149999999999999" customHeight="1" x14ac:dyDescent="0.2">
      <c r="A5" s="2"/>
      <c r="B5" s="15"/>
      <c r="C5" s="161"/>
      <c r="D5" s="162"/>
      <c r="E5" s="161"/>
      <c r="F5" s="162"/>
      <c r="G5" s="151"/>
      <c r="H5" s="153"/>
      <c r="I5" s="91" t="s">
        <v>36</v>
      </c>
      <c r="J5" s="93"/>
      <c r="K5" s="91" t="s">
        <v>36</v>
      </c>
      <c r="L5" s="93"/>
      <c r="M5" s="122" t="s">
        <v>5</v>
      </c>
      <c r="N5" s="123"/>
      <c r="O5" s="161" t="s">
        <v>9</v>
      </c>
      <c r="P5" s="162"/>
      <c r="Q5" s="161" t="s">
        <v>9</v>
      </c>
      <c r="R5" s="162"/>
      <c r="S5" s="151" t="s">
        <v>9</v>
      </c>
      <c r="T5" s="153"/>
      <c r="U5" s="91"/>
      <c r="V5" s="93"/>
      <c r="W5" s="91"/>
      <c r="X5" s="93"/>
      <c r="Y5" s="122"/>
      <c r="Z5" s="123"/>
      <c r="AA5" s="161"/>
      <c r="AB5" s="162"/>
      <c r="AC5" s="161"/>
      <c r="AD5" s="162"/>
      <c r="AE5" s="161"/>
      <c r="AF5" s="162"/>
      <c r="AG5" s="91" t="s">
        <v>7</v>
      </c>
      <c r="AH5" s="93"/>
      <c r="AI5" s="91" t="s">
        <v>7</v>
      </c>
      <c r="AJ5" s="93"/>
      <c r="AK5" s="91" t="s">
        <v>7</v>
      </c>
      <c r="AL5" s="93"/>
      <c r="AM5" s="161"/>
      <c r="AN5" s="162"/>
      <c r="AO5" s="161"/>
      <c r="AP5" s="162"/>
      <c r="AQ5" s="151"/>
      <c r="AR5" s="153"/>
      <c r="AS5" s="91"/>
      <c r="AT5" s="93"/>
      <c r="AU5" s="91"/>
      <c r="AV5" s="93"/>
      <c r="AW5" s="122"/>
      <c r="AX5" s="123"/>
      <c r="AY5" s="194" t="s">
        <v>5</v>
      </c>
      <c r="AZ5" s="195"/>
      <c r="BA5" s="194" t="s">
        <v>5</v>
      </c>
      <c r="BB5" s="195"/>
      <c r="BC5" s="196" t="s">
        <v>5</v>
      </c>
      <c r="BD5" s="197"/>
      <c r="BE5" s="91" t="s">
        <v>36</v>
      </c>
      <c r="BF5" s="93"/>
      <c r="BG5" s="91" t="s">
        <v>36</v>
      </c>
      <c r="BH5" s="93"/>
      <c r="BI5" s="122" t="s">
        <v>5</v>
      </c>
      <c r="BJ5" s="123"/>
      <c r="BK5" s="161" t="s">
        <v>5</v>
      </c>
      <c r="BL5" s="162"/>
      <c r="BM5" s="161" t="s">
        <v>5</v>
      </c>
      <c r="BN5" s="162"/>
      <c r="BO5" s="151" t="s">
        <v>5</v>
      </c>
      <c r="BP5" s="153"/>
      <c r="BQ5" s="190" t="s">
        <v>46</v>
      </c>
      <c r="BR5" s="191"/>
      <c r="BS5" s="190" t="s">
        <v>46</v>
      </c>
      <c r="BT5" s="191"/>
      <c r="BU5" s="192" t="s">
        <v>5</v>
      </c>
      <c r="BV5" s="193"/>
      <c r="BW5" s="161"/>
      <c r="BX5" s="162"/>
      <c r="BY5" s="161"/>
      <c r="BZ5" s="162"/>
      <c r="CA5" s="151"/>
      <c r="CB5" s="153"/>
      <c r="CC5" s="91"/>
      <c r="CD5" s="93"/>
      <c r="CE5" s="91"/>
      <c r="CF5" s="93"/>
      <c r="CG5" s="122"/>
      <c r="CH5" s="123"/>
      <c r="CI5" s="161" t="s">
        <v>10</v>
      </c>
      <c r="CJ5" s="162"/>
      <c r="CK5" s="161" t="s">
        <v>10</v>
      </c>
      <c r="CL5" s="162"/>
      <c r="CM5" s="151" t="s">
        <v>5</v>
      </c>
      <c r="CN5" s="153"/>
      <c r="CO5" s="118" t="s">
        <v>36</v>
      </c>
      <c r="CP5" s="119"/>
      <c r="CQ5" s="118" t="s">
        <v>36</v>
      </c>
      <c r="CR5" s="119"/>
      <c r="CS5" s="128" t="s">
        <v>5</v>
      </c>
      <c r="CT5" s="129"/>
    </row>
    <row r="6" spans="1:100" ht="27" customHeight="1" x14ac:dyDescent="0.2">
      <c r="A6" s="7">
        <v>1</v>
      </c>
      <c r="B6" s="14" t="s">
        <v>14</v>
      </c>
      <c r="C6" s="86" t="s">
        <v>8</v>
      </c>
      <c r="D6" s="87"/>
      <c r="E6" s="88"/>
      <c r="F6" s="86" t="s">
        <v>8</v>
      </c>
      <c r="G6" s="87"/>
      <c r="H6" s="88"/>
      <c r="I6" s="124">
        <v>27.53</v>
      </c>
      <c r="J6" s="140"/>
      <c r="K6" s="125"/>
      <c r="L6" s="124">
        <v>90849</v>
      </c>
      <c r="M6" s="140"/>
      <c r="N6" s="125"/>
      <c r="O6" s="115">
        <v>40.99</v>
      </c>
      <c r="P6" s="116"/>
      <c r="Q6" s="117"/>
      <c r="R6" s="115">
        <f>SUM(O6*3300)</f>
        <v>135267</v>
      </c>
      <c r="S6" s="116"/>
      <c r="T6" s="117"/>
      <c r="U6" s="91" t="s">
        <v>8</v>
      </c>
      <c r="V6" s="92"/>
      <c r="W6" s="93"/>
      <c r="X6" s="91" t="s">
        <v>8</v>
      </c>
      <c r="Y6" s="92"/>
      <c r="Z6" s="93"/>
      <c r="AA6" s="86" t="s">
        <v>8</v>
      </c>
      <c r="AB6" s="87"/>
      <c r="AC6" s="88"/>
      <c r="AD6" s="86" t="s">
        <v>8</v>
      </c>
      <c r="AE6" s="87"/>
      <c r="AF6" s="88"/>
      <c r="AG6" s="124">
        <v>26.86</v>
      </c>
      <c r="AH6" s="140"/>
      <c r="AI6" s="125"/>
      <c r="AJ6" s="124">
        <f>SUM(AG6*3300)</f>
        <v>88638</v>
      </c>
      <c r="AK6" s="140"/>
      <c r="AL6" s="125"/>
      <c r="AM6" s="86" t="s">
        <v>8</v>
      </c>
      <c r="AN6" s="87"/>
      <c r="AO6" s="88"/>
      <c r="AP6" s="86" t="s">
        <v>8</v>
      </c>
      <c r="AQ6" s="87"/>
      <c r="AR6" s="88"/>
      <c r="AS6" s="91" t="s">
        <v>8</v>
      </c>
      <c r="AT6" s="92"/>
      <c r="AU6" s="93"/>
      <c r="AV6" s="91" t="s">
        <v>8</v>
      </c>
      <c r="AW6" s="92"/>
      <c r="AX6" s="93"/>
      <c r="AY6" s="120">
        <v>32.799999999999997</v>
      </c>
      <c r="AZ6" s="132"/>
      <c r="BA6" s="121"/>
      <c r="BB6" s="120">
        <f>SUM(AY6*3300)</f>
        <v>108239.99999999999</v>
      </c>
      <c r="BC6" s="132"/>
      <c r="BD6" s="121"/>
      <c r="BE6" s="124">
        <v>26.01</v>
      </c>
      <c r="BF6" s="140"/>
      <c r="BG6" s="125"/>
      <c r="BH6" s="124">
        <f>SUM(BE6*3300)</f>
        <v>85833</v>
      </c>
      <c r="BI6" s="140"/>
      <c r="BJ6" s="125"/>
      <c r="BK6" s="115">
        <v>34.49</v>
      </c>
      <c r="BL6" s="116"/>
      <c r="BM6" s="117"/>
      <c r="BN6" s="115">
        <v>113817</v>
      </c>
      <c r="BO6" s="116"/>
      <c r="BP6" s="117"/>
      <c r="BQ6" s="143">
        <v>31.55</v>
      </c>
      <c r="BR6" s="144"/>
      <c r="BS6" s="145"/>
      <c r="BT6" s="143">
        <v>104115</v>
      </c>
      <c r="BU6" s="144"/>
      <c r="BV6" s="145"/>
      <c r="BW6" s="115" t="s">
        <v>8</v>
      </c>
      <c r="BX6" s="116"/>
      <c r="BY6" s="117"/>
      <c r="BZ6" s="115" t="s">
        <v>8</v>
      </c>
      <c r="CA6" s="116"/>
      <c r="CB6" s="117"/>
      <c r="CC6" s="124" t="s">
        <v>8</v>
      </c>
      <c r="CD6" s="140"/>
      <c r="CE6" s="125"/>
      <c r="CF6" s="124" t="s">
        <v>8</v>
      </c>
      <c r="CG6" s="140"/>
      <c r="CH6" s="125"/>
      <c r="CI6" s="115">
        <v>35.56</v>
      </c>
      <c r="CJ6" s="116"/>
      <c r="CK6" s="117"/>
      <c r="CL6" s="158">
        <v>117333.33</v>
      </c>
      <c r="CM6" s="159"/>
      <c r="CN6" s="160"/>
      <c r="CO6" s="104">
        <v>25.06</v>
      </c>
      <c r="CP6" s="105"/>
      <c r="CQ6" s="106"/>
      <c r="CR6" s="104">
        <f>SUM(CO6*3300)</f>
        <v>82698</v>
      </c>
      <c r="CS6" s="105"/>
      <c r="CT6" s="106"/>
      <c r="CU6" s="8"/>
      <c r="CV6" s="42" t="s">
        <v>71</v>
      </c>
    </row>
    <row r="7" spans="1:100" ht="11.45" customHeight="1" x14ac:dyDescent="0.2">
      <c r="A7" s="2"/>
      <c r="B7" s="15"/>
      <c r="C7" s="161"/>
      <c r="D7" s="162"/>
      <c r="E7" s="161"/>
      <c r="F7" s="162"/>
      <c r="G7" s="151"/>
      <c r="H7" s="153"/>
      <c r="I7" s="118" t="s">
        <v>36</v>
      </c>
      <c r="J7" s="119"/>
      <c r="K7" s="118" t="s">
        <v>36</v>
      </c>
      <c r="L7" s="119"/>
      <c r="M7" s="128" t="s">
        <v>5</v>
      </c>
      <c r="N7" s="129"/>
      <c r="O7" s="161" t="s">
        <v>9</v>
      </c>
      <c r="P7" s="162"/>
      <c r="Q7" s="161" t="s">
        <v>9</v>
      </c>
      <c r="R7" s="162"/>
      <c r="S7" s="151" t="s">
        <v>9</v>
      </c>
      <c r="T7" s="153"/>
      <c r="U7" s="91" t="s">
        <v>38</v>
      </c>
      <c r="V7" s="93"/>
      <c r="W7" s="91"/>
      <c r="X7" s="93"/>
      <c r="Y7" s="122"/>
      <c r="Z7" s="123"/>
      <c r="AA7" s="115"/>
      <c r="AB7" s="117"/>
      <c r="AC7" s="115"/>
      <c r="AD7" s="117"/>
      <c r="AE7" s="115"/>
      <c r="AF7" s="117"/>
      <c r="AG7" s="141" t="s">
        <v>7</v>
      </c>
      <c r="AH7" s="142"/>
      <c r="AI7" s="141" t="s">
        <v>7</v>
      </c>
      <c r="AJ7" s="142"/>
      <c r="AK7" s="141" t="s">
        <v>7</v>
      </c>
      <c r="AL7" s="142"/>
      <c r="AM7" s="115"/>
      <c r="AN7" s="117"/>
      <c r="AO7" s="115"/>
      <c r="AP7" s="117"/>
      <c r="AQ7" s="115"/>
      <c r="AR7" s="117"/>
      <c r="AS7" s="91" t="s">
        <v>7</v>
      </c>
      <c r="AT7" s="93"/>
      <c r="AU7" s="91" t="s">
        <v>7</v>
      </c>
      <c r="AV7" s="93"/>
      <c r="AW7" s="91" t="s">
        <v>7</v>
      </c>
      <c r="AX7" s="93"/>
      <c r="AY7" s="115"/>
      <c r="AZ7" s="117"/>
      <c r="BA7" s="115"/>
      <c r="BB7" s="117"/>
      <c r="BC7" s="126"/>
      <c r="BD7" s="127"/>
      <c r="BE7" s="124" t="s">
        <v>36</v>
      </c>
      <c r="BF7" s="125"/>
      <c r="BG7" s="124" t="s">
        <v>36</v>
      </c>
      <c r="BH7" s="125"/>
      <c r="BI7" s="133" t="s">
        <v>5</v>
      </c>
      <c r="BJ7" s="134"/>
      <c r="BK7" s="115"/>
      <c r="BL7" s="117"/>
      <c r="BM7" s="115"/>
      <c r="BN7" s="117"/>
      <c r="BO7" s="126"/>
      <c r="BP7" s="127"/>
      <c r="BQ7" s="124" t="s">
        <v>36</v>
      </c>
      <c r="BR7" s="125"/>
      <c r="BS7" s="124" t="s">
        <v>36</v>
      </c>
      <c r="BT7" s="125"/>
      <c r="BU7" s="133" t="s">
        <v>5</v>
      </c>
      <c r="BV7" s="134"/>
      <c r="BW7" s="115"/>
      <c r="BX7" s="117"/>
      <c r="BY7" s="115"/>
      <c r="BZ7" s="117"/>
      <c r="CA7" s="126"/>
      <c r="CB7" s="127"/>
      <c r="CC7" s="124"/>
      <c r="CD7" s="125"/>
      <c r="CE7" s="124"/>
      <c r="CF7" s="125"/>
      <c r="CG7" s="133"/>
      <c r="CH7" s="134"/>
      <c r="CI7" s="115"/>
      <c r="CJ7" s="117"/>
      <c r="CK7" s="115"/>
      <c r="CL7" s="117"/>
      <c r="CM7" s="126"/>
      <c r="CN7" s="127"/>
      <c r="CO7" s="124" t="s">
        <v>36</v>
      </c>
      <c r="CP7" s="125"/>
      <c r="CQ7" s="124" t="s">
        <v>36</v>
      </c>
      <c r="CR7" s="125"/>
      <c r="CS7" s="133" t="s">
        <v>5</v>
      </c>
      <c r="CT7" s="134"/>
      <c r="CU7" s="8"/>
      <c r="CV7" s="8"/>
    </row>
    <row r="8" spans="1:100" ht="27" customHeight="1" x14ac:dyDescent="0.2">
      <c r="A8" s="7">
        <v>2</v>
      </c>
      <c r="B8" s="14" t="s">
        <v>15</v>
      </c>
      <c r="C8" s="86" t="s">
        <v>8</v>
      </c>
      <c r="D8" s="87"/>
      <c r="E8" s="88"/>
      <c r="F8" s="86" t="s">
        <v>8</v>
      </c>
      <c r="G8" s="87"/>
      <c r="H8" s="88"/>
      <c r="I8" s="104">
        <v>20.100000000000001</v>
      </c>
      <c r="J8" s="105"/>
      <c r="K8" s="106"/>
      <c r="L8" s="104">
        <v>86028</v>
      </c>
      <c r="M8" s="105"/>
      <c r="N8" s="106"/>
      <c r="O8" s="86" t="s">
        <v>8</v>
      </c>
      <c r="P8" s="87"/>
      <c r="Q8" s="88"/>
      <c r="R8" s="86" t="s">
        <v>8</v>
      </c>
      <c r="S8" s="87"/>
      <c r="T8" s="88"/>
      <c r="U8" s="124">
        <v>23.49</v>
      </c>
      <c r="V8" s="140"/>
      <c r="W8" s="125"/>
      <c r="X8" s="124">
        <f>SUM(U8*4280)</f>
        <v>100537.2</v>
      </c>
      <c r="Y8" s="140"/>
      <c r="Z8" s="125"/>
      <c r="AA8" s="86" t="s">
        <v>8</v>
      </c>
      <c r="AB8" s="87"/>
      <c r="AC8" s="88"/>
      <c r="AD8" s="86" t="s">
        <v>8</v>
      </c>
      <c r="AE8" s="87"/>
      <c r="AF8" s="88"/>
      <c r="AG8" s="143">
        <v>19.46</v>
      </c>
      <c r="AH8" s="144"/>
      <c r="AI8" s="145"/>
      <c r="AJ8" s="124">
        <f>SUM(AG8*4280)</f>
        <v>83288.800000000003</v>
      </c>
      <c r="AK8" s="140"/>
      <c r="AL8" s="125"/>
      <c r="AM8" s="86" t="s">
        <v>8</v>
      </c>
      <c r="AN8" s="87"/>
      <c r="AO8" s="88"/>
      <c r="AP8" s="86" t="s">
        <v>8</v>
      </c>
      <c r="AQ8" s="87"/>
      <c r="AR8" s="88"/>
      <c r="AS8" s="124">
        <v>20.399999999999999</v>
      </c>
      <c r="AT8" s="140"/>
      <c r="AU8" s="125"/>
      <c r="AV8" s="124">
        <f>SUM(AS8*4280)</f>
        <v>87312</v>
      </c>
      <c r="AW8" s="140"/>
      <c r="AX8" s="125"/>
      <c r="AY8" s="86" t="s">
        <v>8</v>
      </c>
      <c r="AZ8" s="87"/>
      <c r="BA8" s="88"/>
      <c r="BB8" s="86" t="s">
        <v>8</v>
      </c>
      <c r="BC8" s="87"/>
      <c r="BD8" s="88"/>
      <c r="BE8" s="124">
        <v>20.52</v>
      </c>
      <c r="BF8" s="140"/>
      <c r="BG8" s="125"/>
      <c r="BH8" s="143">
        <f>SUM(BE8*4280)</f>
        <v>87825.599999999991</v>
      </c>
      <c r="BI8" s="144"/>
      <c r="BJ8" s="145"/>
      <c r="BK8" s="86" t="s">
        <v>8</v>
      </c>
      <c r="BL8" s="87"/>
      <c r="BM8" s="88"/>
      <c r="BN8" s="86" t="s">
        <v>8</v>
      </c>
      <c r="BO8" s="87"/>
      <c r="BP8" s="88"/>
      <c r="BQ8" s="124">
        <v>20.2</v>
      </c>
      <c r="BR8" s="140"/>
      <c r="BS8" s="125"/>
      <c r="BT8" s="124">
        <v>86456</v>
      </c>
      <c r="BU8" s="140"/>
      <c r="BV8" s="125"/>
      <c r="BW8" s="86" t="s">
        <v>8</v>
      </c>
      <c r="BX8" s="87"/>
      <c r="BY8" s="88"/>
      <c r="BZ8" s="86" t="s">
        <v>8</v>
      </c>
      <c r="CA8" s="87"/>
      <c r="CB8" s="88"/>
      <c r="CC8" s="124" t="s">
        <v>8</v>
      </c>
      <c r="CD8" s="140"/>
      <c r="CE8" s="125"/>
      <c r="CF8" s="124" t="s">
        <v>8</v>
      </c>
      <c r="CG8" s="140"/>
      <c r="CH8" s="125"/>
      <c r="CI8" s="86" t="s">
        <v>8</v>
      </c>
      <c r="CJ8" s="87"/>
      <c r="CK8" s="88"/>
      <c r="CL8" s="86" t="s">
        <v>8</v>
      </c>
      <c r="CM8" s="87"/>
      <c r="CN8" s="88"/>
      <c r="CO8" s="124">
        <v>23.72</v>
      </c>
      <c r="CP8" s="140"/>
      <c r="CQ8" s="125"/>
      <c r="CR8" s="124">
        <f>SUM(CO8*4280)</f>
        <v>101521.59999999999</v>
      </c>
      <c r="CS8" s="140"/>
      <c r="CT8" s="125"/>
      <c r="CU8" s="8"/>
      <c r="CV8" s="8" t="s">
        <v>64</v>
      </c>
    </row>
    <row r="9" spans="1:100" ht="11.45" customHeight="1" x14ac:dyDescent="0.2">
      <c r="A9" s="2"/>
      <c r="B9" s="15"/>
      <c r="C9" s="161"/>
      <c r="D9" s="162"/>
      <c r="E9" s="161"/>
      <c r="F9" s="162"/>
      <c r="G9" s="151"/>
      <c r="H9" s="153"/>
      <c r="I9" s="118" t="s">
        <v>36</v>
      </c>
      <c r="J9" s="119"/>
      <c r="K9" s="118" t="s">
        <v>36</v>
      </c>
      <c r="L9" s="119"/>
      <c r="M9" s="128" t="s">
        <v>5</v>
      </c>
      <c r="N9" s="129"/>
      <c r="O9" s="161" t="s">
        <v>9</v>
      </c>
      <c r="P9" s="162"/>
      <c r="Q9" s="161" t="s">
        <v>9</v>
      </c>
      <c r="R9" s="162"/>
      <c r="S9" s="151" t="s">
        <v>9</v>
      </c>
      <c r="T9" s="153"/>
      <c r="U9" s="91"/>
      <c r="V9" s="93"/>
      <c r="W9" s="91"/>
      <c r="X9" s="93"/>
      <c r="Y9" s="122"/>
      <c r="Z9" s="123"/>
      <c r="AA9" s="115"/>
      <c r="AB9" s="117"/>
      <c r="AC9" s="115"/>
      <c r="AD9" s="117"/>
      <c r="AE9" s="115"/>
      <c r="AF9" s="117"/>
      <c r="AG9" s="91" t="s">
        <v>7</v>
      </c>
      <c r="AH9" s="93"/>
      <c r="AI9" s="91" t="s">
        <v>7</v>
      </c>
      <c r="AJ9" s="93"/>
      <c r="AK9" s="91" t="s">
        <v>7</v>
      </c>
      <c r="AL9" s="93"/>
      <c r="AM9" s="115"/>
      <c r="AN9" s="117"/>
      <c r="AO9" s="115"/>
      <c r="AP9" s="117"/>
      <c r="AQ9" s="115"/>
      <c r="AR9" s="117"/>
      <c r="AS9" s="141" t="s">
        <v>7</v>
      </c>
      <c r="AT9" s="142"/>
      <c r="AU9" s="141" t="s">
        <v>7</v>
      </c>
      <c r="AV9" s="142"/>
      <c r="AW9" s="141" t="s">
        <v>7</v>
      </c>
      <c r="AX9" s="142"/>
      <c r="AY9" s="120" t="s">
        <v>5</v>
      </c>
      <c r="AZ9" s="121"/>
      <c r="BA9" s="120" t="s">
        <v>5</v>
      </c>
      <c r="BB9" s="121"/>
      <c r="BC9" s="130" t="s">
        <v>5</v>
      </c>
      <c r="BD9" s="131"/>
      <c r="BE9" s="124"/>
      <c r="BF9" s="125"/>
      <c r="BG9" s="124"/>
      <c r="BH9" s="125"/>
      <c r="BI9" s="133"/>
      <c r="BJ9" s="134"/>
      <c r="BK9" s="115"/>
      <c r="BL9" s="117"/>
      <c r="BM9" s="115"/>
      <c r="BN9" s="117"/>
      <c r="BO9" s="126"/>
      <c r="BP9" s="127"/>
      <c r="BQ9" s="124"/>
      <c r="BR9" s="125"/>
      <c r="BS9" s="124"/>
      <c r="BT9" s="125"/>
      <c r="BU9" s="133"/>
      <c r="BV9" s="134"/>
      <c r="BW9" s="115"/>
      <c r="BX9" s="117"/>
      <c r="BY9" s="115"/>
      <c r="BZ9" s="117"/>
      <c r="CA9" s="126"/>
      <c r="CB9" s="127"/>
      <c r="CC9" s="124"/>
      <c r="CD9" s="125"/>
      <c r="CE9" s="124"/>
      <c r="CF9" s="125"/>
      <c r="CG9" s="133"/>
      <c r="CH9" s="134"/>
      <c r="CI9" s="115" t="s">
        <v>9</v>
      </c>
      <c r="CJ9" s="117"/>
      <c r="CK9" s="115" t="s">
        <v>9</v>
      </c>
      <c r="CL9" s="117"/>
      <c r="CM9" s="126" t="s">
        <v>30</v>
      </c>
      <c r="CN9" s="127"/>
      <c r="CO9" s="124" t="s">
        <v>36</v>
      </c>
      <c r="CP9" s="125"/>
      <c r="CQ9" s="124" t="s">
        <v>36</v>
      </c>
      <c r="CR9" s="125"/>
      <c r="CS9" s="133" t="s">
        <v>5</v>
      </c>
      <c r="CT9" s="134"/>
      <c r="CU9" s="8"/>
      <c r="CV9" s="8"/>
    </row>
    <row r="10" spans="1:100" ht="27" customHeight="1" x14ac:dyDescent="0.2">
      <c r="A10" s="7">
        <v>3</v>
      </c>
      <c r="B10" s="14" t="s">
        <v>34</v>
      </c>
      <c r="C10" s="86" t="s">
        <v>8</v>
      </c>
      <c r="D10" s="87"/>
      <c r="E10" s="88"/>
      <c r="F10" s="86" t="s">
        <v>8</v>
      </c>
      <c r="G10" s="87"/>
      <c r="H10" s="88"/>
      <c r="I10" s="104">
        <v>18.190000000000001</v>
      </c>
      <c r="J10" s="105"/>
      <c r="K10" s="106"/>
      <c r="L10" s="104">
        <v>54570</v>
      </c>
      <c r="M10" s="105"/>
      <c r="N10" s="106"/>
      <c r="O10" s="115">
        <v>22.14</v>
      </c>
      <c r="P10" s="116"/>
      <c r="Q10" s="117"/>
      <c r="R10" s="115">
        <f>SUM(O10*3000)</f>
        <v>66420</v>
      </c>
      <c r="S10" s="116"/>
      <c r="T10" s="117"/>
      <c r="U10" s="91" t="s">
        <v>8</v>
      </c>
      <c r="V10" s="92"/>
      <c r="W10" s="93"/>
      <c r="X10" s="91" t="s">
        <v>8</v>
      </c>
      <c r="Y10" s="92"/>
      <c r="Z10" s="93"/>
      <c r="AA10" s="86" t="s">
        <v>8</v>
      </c>
      <c r="AB10" s="87"/>
      <c r="AC10" s="88"/>
      <c r="AD10" s="86" t="s">
        <v>8</v>
      </c>
      <c r="AE10" s="87"/>
      <c r="AF10" s="88"/>
      <c r="AG10" s="124">
        <v>18.57</v>
      </c>
      <c r="AH10" s="140"/>
      <c r="AI10" s="125"/>
      <c r="AJ10" s="124">
        <f>SUM(AG10*3000)</f>
        <v>55710</v>
      </c>
      <c r="AK10" s="140"/>
      <c r="AL10" s="125"/>
      <c r="AM10" s="86" t="s">
        <v>8</v>
      </c>
      <c r="AN10" s="87"/>
      <c r="AO10" s="88"/>
      <c r="AP10" s="86" t="s">
        <v>8</v>
      </c>
      <c r="AQ10" s="87"/>
      <c r="AR10" s="88"/>
      <c r="AS10" s="143">
        <v>15.5</v>
      </c>
      <c r="AT10" s="144"/>
      <c r="AU10" s="145"/>
      <c r="AV10" s="124">
        <v>46500</v>
      </c>
      <c r="AW10" s="140"/>
      <c r="AX10" s="125"/>
      <c r="AY10" s="120">
        <v>20.68</v>
      </c>
      <c r="AZ10" s="132"/>
      <c r="BA10" s="121"/>
      <c r="BB10" s="120">
        <f>SUM(AY10*3000)</f>
        <v>62040</v>
      </c>
      <c r="BC10" s="132"/>
      <c r="BD10" s="121"/>
      <c r="BE10" s="124" t="s">
        <v>8</v>
      </c>
      <c r="BF10" s="140"/>
      <c r="BG10" s="125"/>
      <c r="BH10" s="124" t="s">
        <v>8</v>
      </c>
      <c r="BI10" s="140"/>
      <c r="BJ10" s="125"/>
      <c r="BK10" s="115" t="s">
        <v>8</v>
      </c>
      <c r="BL10" s="116"/>
      <c r="BM10" s="117"/>
      <c r="BN10" s="115" t="s">
        <v>8</v>
      </c>
      <c r="BO10" s="116"/>
      <c r="BP10" s="117"/>
      <c r="BQ10" s="124" t="s">
        <v>8</v>
      </c>
      <c r="BR10" s="140"/>
      <c r="BS10" s="125"/>
      <c r="BT10" s="124" t="s">
        <v>8</v>
      </c>
      <c r="BU10" s="140"/>
      <c r="BV10" s="125"/>
      <c r="BW10" s="115" t="s">
        <v>8</v>
      </c>
      <c r="BX10" s="116"/>
      <c r="BY10" s="117"/>
      <c r="BZ10" s="115" t="s">
        <v>8</v>
      </c>
      <c r="CA10" s="116"/>
      <c r="CB10" s="117"/>
      <c r="CC10" s="124" t="s">
        <v>8</v>
      </c>
      <c r="CD10" s="140"/>
      <c r="CE10" s="125"/>
      <c r="CF10" s="124" t="s">
        <v>8</v>
      </c>
      <c r="CG10" s="140"/>
      <c r="CH10" s="125"/>
      <c r="CI10" s="115">
        <v>22.78</v>
      </c>
      <c r="CJ10" s="116"/>
      <c r="CK10" s="117"/>
      <c r="CL10" s="115">
        <v>68333.33</v>
      </c>
      <c r="CM10" s="116"/>
      <c r="CN10" s="117"/>
      <c r="CO10" s="124">
        <v>20</v>
      </c>
      <c r="CP10" s="140"/>
      <c r="CQ10" s="125"/>
      <c r="CR10" s="124">
        <f>SUM(CO10*3000)</f>
        <v>60000</v>
      </c>
      <c r="CS10" s="140"/>
      <c r="CT10" s="125"/>
      <c r="CU10" s="8"/>
      <c r="CV10" s="39" t="s">
        <v>72</v>
      </c>
    </row>
    <row r="11" spans="1:100" ht="11.45" customHeight="1" x14ac:dyDescent="0.2">
      <c r="A11" s="2"/>
      <c r="B11" s="15"/>
      <c r="C11" s="161"/>
      <c r="D11" s="162"/>
      <c r="E11" s="161"/>
      <c r="F11" s="162"/>
      <c r="G11" s="151"/>
      <c r="H11" s="153"/>
      <c r="I11" s="91"/>
      <c r="J11" s="93"/>
      <c r="K11" s="91"/>
      <c r="L11" s="93"/>
      <c r="M11" s="122"/>
      <c r="N11" s="123"/>
      <c r="O11" s="115"/>
      <c r="P11" s="117"/>
      <c r="Q11" s="115"/>
      <c r="R11" s="117"/>
      <c r="S11" s="126"/>
      <c r="T11" s="127"/>
      <c r="U11" s="91"/>
      <c r="V11" s="93"/>
      <c r="W11" s="91"/>
      <c r="X11" s="93"/>
      <c r="Y11" s="122"/>
      <c r="Z11" s="123"/>
      <c r="AA11" s="115"/>
      <c r="AB11" s="117"/>
      <c r="AC11" s="115"/>
      <c r="AD11" s="117"/>
      <c r="AE11" s="115"/>
      <c r="AF11" s="117"/>
      <c r="AG11" s="141" t="s">
        <v>7</v>
      </c>
      <c r="AH11" s="142"/>
      <c r="AI11" s="141" t="s">
        <v>7</v>
      </c>
      <c r="AJ11" s="142"/>
      <c r="AK11" s="141" t="s">
        <v>7</v>
      </c>
      <c r="AL11" s="142"/>
      <c r="AM11" s="115"/>
      <c r="AN11" s="117"/>
      <c r="AO11" s="115"/>
      <c r="AP11" s="117"/>
      <c r="AQ11" s="115"/>
      <c r="AR11" s="117"/>
      <c r="AS11" s="91" t="s">
        <v>7</v>
      </c>
      <c r="AT11" s="93"/>
      <c r="AU11" s="91" t="s">
        <v>7</v>
      </c>
      <c r="AV11" s="93"/>
      <c r="AW11" s="91" t="s">
        <v>7</v>
      </c>
      <c r="AX11" s="93"/>
      <c r="AY11" s="115"/>
      <c r="AZ11" s="117"/>
      <c r="BA11" s="115"/>
      <c r="BB11" s="117"/>
      <c r="BC11" s="126"/>
      <c r="BD11" s="127"/>
      <c r="BE11" s="104" t="s">
        <v>42</v>
      </c>
      <c r="BF11" s="106"/>
      <c r="BG11" s="183" t="s">
        <v>42</v>
      </c>
      <c r="BH11" s="184"/>
      <c r="BI11" s="107" t="s">
        <v>5</v>
      </c>
      <c r="BJ11" s="108"/>
      <c r="BK11" s="115"/>
      <c r="BL11" s="117"/>
      <c r="BM11" s="115"/>
      <c r="BN11" s="117"/>
      <c r="BO11" s="126"/>
      <c r="BP11" s="127"/>
      <c r="BQ11" s="124"/>
      <c r="BR11" s="125"/>
      <c r="BS11" s="124"/>
      <c r="BT11" s="125"/>
      <c r="BU11" s="133"/>
      <c r="BV11" s="134"/>
      <c r="BW11" s="115"/>
      <c r="BX11" s="117"/>
      <c r="BY11" s="115"/>
      <c r="BZ11" s="117"/>
      <c r="CA11" s="126"/>
      <c r="CB11" s="127"/>
      <c r="CC11" s="124"/>
      <c r="CD11" s="125"/>
      <c r="CE11" s="124"/>
      <c r="CF11" s="125"/>
      <c r="CG11" s="133"/>
      <c r="CH11" s="134"/>
      <c r="CI11" s="115"/>
      <c r="CJ11" s="117"/>
      <c r="CK11" s="115"/>
      <c r="CL11" s="117"/>
      <c r="CM11" s="126"/>
      <c r="CN11" s="127"/>
      <c r="CO11" s="124" t="s">
        <v>48</v>
      </c>
      <c r="CP11" s="125"/>
      <c r="CQ11" s="124" t="s">
        <v>36</v>
      </c>
      <c r="CR11" s="125"/>
      <c r="CS11" s="133" t="s">
        <v>5</v>
      </c>
      <c r="CT11" s="134"/>
      <c r="CU11" s="8"/>
      <c r="CV11" s="8"/>
    </row>
    <row r="12" spans="1:100" ht="27" customHeight="1" x14ac:dyDescent="0.2">
      <c r="A12" s="7">
        <v>4</v>
      </c>
      <c r="B12" s="14" t="s">
        <v>16</v>
      </c>
      <c r="C12" s="86" t="s">
        <v>8</v>
      </c>
      <c r="D12" s="87"/>
      <c r="E12" s="88"/>
      <c r="F12" s="86" t="s">
        <v>8</v>
      </c>
      <c r="G12" s="87"/>
      <c r="H12" s="88"/>
      <c r="I12" s="91" t="s">
        <v>8</v>
      </c>
      <c r="J12" s="92"/>
      <c r="K12" s="93"/>
      <c r="L12" s="91" t="s">
        <v>8</v>
      </c>
      <c r="M12" s="92"/>
      <c r="N12" s="93"/>
      <c r="O12" s="86" t="s">
        <v>8</v>
      </c>
      <c r="P12" s="87"/>
      <c r="Q12" s="88"/>
      <c r="R12" s="86" t="s">
        <v>8</v>
      </c>
      <c r="S12" s="87"/>
      <c r="T12" s="88"/>
      <c r="U12" s="91" t="s">
        <v>8</v>
      </c>
      <c r="V12" s="92"/>
      <c r="W12" s="93"/>
      <c r="X12" s="91" t="s">
        <v>8</v>
      </c>
      <c r="Y12" s="92"/>
      <c r="Z12" s="93"/>
      <c r="AA12" s="86" t="s">
        <v>8</v>
      </c>
      <c r="AB12" s="87"/>
      <c r="AC12" s="88"/>
      <c r="AD12" s="86" t="s">
        <v>8</v>
      </c>
      <c r="AE12" s="87"/>
      <c r="AF12" s="88"/>
      <c r="AG12" s="143">
        <v>16.149999999999999</v>
      </c>
      <c r="AH12" s="144"/>
      <c r="AI12" s="145"/>
      <c r="AJ12" s="124">
        <f>SUM(AG12*3300)</f>
        <v>53294.999999999993</v>
      </c>
      <c r="AK12" s="140"/>
      <c r="AL12" s="125"/>
      <c r="AM12" s="86" t="s">
        <v>8</v>
      </c>
      <c r="AN12" s="87"/>
      <c r="AO12" s="88"/>
      <c r="AP12" s="86" t="s">
        <v>8</v>
      </c>
      <c r="AQ12" s="87"/>
      <c r="AR12" s="88"/>
      <c r="AS12" s="124">
        <v>24.5</v>
      </c>
      <c r="AT12" s="140"/>
      <c r="AU12" s="125"/>
      <c r="AV12" s="124">
        <f>SUM(AS12*2300)</f>
        <v>56350</v>
      </c>
      <c r="AW12" s="140"/>
      <c r="AX12" s="125"/>
      <c r="AY12" s="86" t="s">
        <v>8</v>
      </c>
      <c r="AZ12" s="87"/>
      <c r="BA12" s="88"/>
      <c r="BB12" s="86" t="s">
        <v>8</v>
      </c>
      <c r="BC12" s="87"/>
      <c r="BD12" s="88"/>
      <c r="BE12" s="104">
        <v>28.31</v>
      </c>
      <c r="BF12" s="105"/>
      <c r="BG12" s="106"/>
      <c r="BH12" s="104">
        <f>SUM(BE12*2300)</f>
        <v>65113</v>
      </c>
      <c r="BI12" s="105"/>
      <c r="BJ12" s="106"/>
      <c r="BK12" s="86" t="s">
        <v>8</v>
      </c>
      <c r="BL12" s="87"/>
      <c r="BM12" s="88"/>
      <c r="BN12" s="86" t="s">
        <v>8</v>
      </c>
      <c r="BO12" s="87"/>
      <c r="BP12" s="88"/>
      <c r="BQ12" s="124" t="s">
        <v>8</v>
      </c>
      <c r="BR12" s="140"/>
      <c r="BS12" s="125"/>
      <c r="BT12" s="124" t="s">
        <v>8</v>
      </c>
      <c r="BU12" s="140"/>
      <c r="BV12" s="125"/>
      <c r="BW12" s="86" t="s">
        <v>8</v>
      </c>
      <c r="BX12" s="87"/>
      <c r="BY12" s="88"/>
      <c r="BZ12" s="86" t="s">
        <v>8</v>
      </c>
      <c r="CA12" s="87"/>
      <c r="CB12" s="88"/>
      <c r="CC12" s="124" t="s">
        <v>8</v>
      </c>
      <c r="CD12" s="140"/>
      <c r="CE12" s="125"/>
      <c r="CF12" s="124" t="s">
        <v>8</v>
      </c>
      <c r="CG12" s="140"/>
      <c r="CH12" s="125"/>
      <c r="CI12" s="86" t="s">
        <v>8</v>
      </c>
      <c r="CJ12" s="87"/>
      <c r="CK12" s="88"/>
      <c r="CL12" s="86" t="s">
        <v>8</v>
      </c>
      <c r="CM12" s="87"/>
      <c r="CN12" s="88"/>
      <c r="CO12" s="124">
        <v>29.44</v>
      </c>
      <c r="CP12" s="140"/>
      <c r="CQ12" s="125"/>
      <c r="CR12" s="124">
        <f>SUM(CO12*2300)</f>
        <v>67712</v>
      </c>
      <c r="CS12" s="140"/>
      <c r="CT12" s="125"/>
      <c r="CU12" s="8"/>
      <c r="CV12" s="8" t="s">
        <v>64</v>
      </c>
    </row>
    <row r="13" spans="1:100" ht="11.45" customHeight="1" x14ac:dyDescent="0.2">
      <c r="A13" s="2"/>
      <c r="B13" s="15"/>
      <c r="C13" s="161"/>
      <c r="D13" s="162"/>
      <c r="E13" s="161"/>
      <c r="F13" s="162"/>
      <c r="G13" s="151"/>
      <c r="H13" s="153"/>
      <c r="I13" s="118" t="s">
        <v>36</v>
      </c>
      <c r="J13" s="119"/>
      <c r="K13" s="118" t="s">
        <v>36</v>
      </c>
      <c r="L13" s="119"/>
      <c r="M13" s="128" t="s">
        <v>5</v>
      </c>
      <c r="N13" s="129"/>
      <c r="O13" s="161" t="s">
        <v>9</v>
      </c>
      <c r="P13" s="162"/>
      <c r="Q13" s="161" t="s">
        <v>9</v>
      </c>
      <c r="R13" s="162"/>
      <c r="S13" s="151" t="s">
        <v>9</v>
      </c>
      <c r="T13" s="153"/>
      <c r="U13" s="91"/>
      <c r="V13" s="93"/>
      <c r="W13" s="91"/>
      <c r="X13" s="93"/>
      <c r="Y13" s="122"/>
      <c r="Z13" s="123"/>
      <c r="AA13" s="115"/>
      <c r="AB13" s="117"/>
      <c r="AC13" s="115"/>
      <c r="AD13" s="117"/>
      <c r="AE13" s="115"/>
      <c r="AF13" s="117"/>
      <c r="AG13" s="91" t="s">
        <v>7</v>
      </c>
      <c r="AH13" s="93"/>
      <c r="AI13" s="91" t="s">
        <v>7</v>
      </c>
      <c r="AJ13" s="93"/>
      <c r="AK13" s="91" t="s">
        <v>7</v>
      </c>
      <c r="AL13" s="93"/>
      <c r="AM13" s="115"/>
      <c r="AN13" s="117"/>
      <c r="AO13" s="115"/>
      <c r="AP13" s="117"/>
      <c r="AQ13" s="115"/>
      <c r="AR13" s="117"/>
      <c r="AS13" s="141" t="s">
        <v>7</v>
      </c>
      <c r="AT13" s="142"/>
      <c r="AU13" s="141" t="s">
        <v>7</v>
      </c>
      <c r="AV13" s="142"/>
      <c r="AW13" s="141" t="s">
        <v>7</v>
      </c>
      <c r="AX13" s="142"/>
      <c r="AY13" s="120" t="s">
        <v>10</v>
      </c>
      <c r="AZ13" s="121"/>
      <c r="BA13" s="120" t="s">
        <v>10</v>
      </c>
      <c r="BB13" s="121"/>
      <c r="BC13" s="130" t="s">
        <v>5</v>
      </c>
      <c r="BD13" s="131"/>
      <c r="BE13" s="124"/>
      <c r="BF13" s="125"/>
      <c r="BG13" s="124"/>
      <c r="BH13" s="125"/>
      <c r="BI13" s="133"/>
      <c r="BJ13" s="134"/>
      <c r="BK13" s="115" t="s">
        <v>10</v>
      </c>
      <c r="BL13" s="117"/>
      <c r="BM13" s="115" t="s">
        <v>10</v>
      </c>
      <c r="BN13" s="117"/>
      <c r="BO13" s="126" t="s">
        <v>5</v>
      </c>
      <c r="BP13" s="127"/>
      <c r="BQ13" s="124"/>
      <c r="BR13" s="125"/>
      <c r="BS13" s="124"/>
      <c r="BT13" s="125"/>
      <c r="BU13" s="133"/>
      <c r="BV13" s="134"/>
      <c r="BW13" s="115"/>
      <c r="BX13" s="117"/>
      <c r="BY13" s="115"/>
      <c r="BZ13" s="117"/>
      <c r="CA13" s="126"/>
      <c r="CB13" s="127"/>
      <c r="CC13" s="124"/>
      <c r="CD13" s="125"/>
      <c r="CE13" s="124"/>
      <c r="CF13" s="125"/>
      <c r="CG13" s="133"/>
      <c r="CH13" s="134"/>
      <c r="CI13" s="115" t="s">
        <v>31</v>
      </c>
      <c r="CJ13" s="117"/>
      <c r="CK13" s="115" t="s">
        <v>31</v>
      </c>
      <c r="CL13" s="117"/>
      <c r="CM13" s="126" t="s">
        <v>31</v>
      </c>
      <c r="CN13" s="127"/>
      <c r="CO13" s="124" t="s">
        <v>36</v>
      </c>
      <c r="CP13" s="125"/>
      <c r="CQ13" s="124" t="s">
        <v>36</v>
      </c>
      <c r="CR13" s="125"/>
      <c r="CS13" s="133" t="s">
        <v>5</v>
      </c>
      <c r="CT13" s="134"/>
      <c r="CU13" s="8"/>
      <c r="CV13" s="8"/>
    </row>
    <row r="14" spans="1:100" ht="27" customHeight="1" x14ac:dyDescent="0.2">
      <c r="A14" s="7">
        <v>5</v>
      </c>
      <c r="B14" s="14" t="s">
        <v>17</v>
      </c>
      <c r="C14" s="86" t="s">
        <v>8</v>
      </c>
      <c r="D14" s="87"/>
      <c r="E14" s="88"/>
      <c r="F14" s="86" t="s">
        <v>8</v>
      </c>
      <c r="G14" s="87"/>
      <c r="H14" s="88"/>
      <c r="I14" s="104">
        <v>16.14</v>
      </c>
      <c r="J14" s="105"/>
      <c r="K14" s="106"/>
      <c r="L14" s="104">
        <v>58104</v>
      </c>
      <c r="M14" s="105"/>
      <c r="N14" s="106"/>
      <c r="O14" s="115">
        <v>19.329999999999998</v>
      </c>
      <c r="P14" s="116"/>
      <c r="Q14" s="117"/>
      <c r="R14" s="115">
        <f>SUM(O14*3600)</f>
        <v>69588</v>
      </c>
      <c r="S14" s="116"/>
      <c r="T14" s="117"/>
      <c r="U14" s="91" t="s">
        <v>8</v>
      </c>
      <c r="V14" s="92"/>
      <c r="W14" s="93"/>
      <c r="X14" s="91" t="s">
        <v>8</v>
      </c>
      <c r="Y14" s="92"/>
      <c r="Z14" s="93"/>
      <c r="AA14" s="86" t="s">
        <v>8</v>
      </c>
      <c r="AB14" s="87"/>
      <c r="AC14" s="88"/>
      <c r="AD14" s="86" t="s">
        <v>8</v>
      </c>
      <c r="AE14" s="87"/>
      <c r="AF14" s="88"/>
      <c r="AG14" s="124">
        <v>16.809999999999999</v>
      </c>
      <c r="AH14" s="140"/>
      <c r="AI14" s="125"/>
      <c r="AJ14" s="124">
        <f>SUM(AG14*3600)</f>
        <v>60515.999999999993</v>
      </c>
      <c r="AK14" s="140"/>
      <c r="AL14" s="125"/>
      <c r="AM14" s="86" t="s">
        <v>8</v>
      </c>
      <c r="AN14" s="87"/>
      <c r="AO14" s="88"/>
      <c r="AP14" s="86" t="s">
        <v>8</v>
      </c>
      <c r="AQ14" s="87"/>
      <c r="AR14" s="88"/>
      <c r="AS14" s="143">
        <v>15.95</v>
      </c>
      <c r="AT14" s="144"/>
      <c r="AU14" s="145"/>
      <c r="AV14" s="124">
        <f>SUM(AS14*3600)</f>
        <v>57420</v>
      </c>
      <c r="AW14" s="140"/>
      <c r="AX14" s="125"/>
      <c r="AY14" s="120">
        <v>19.850000000000001</v>
      </c>
      <c r="AZ14" s="132"/>
      <c r="BA14" s="121"/>
      <c r="BB14" s="120">
        <f>SUM(AY14*3600)</f>
        <v>71460</v>
      </c>
      <c r="BC14" s="132"/>
      <c r="BD14" s="121"/>
      <c r="BE14" s="124" t="s">
        <v>8</v>
      </c>
      <c r="BF14" s="140"/>
      <c r="BG14" s="125"/>
      <c r="BH14" s="124" t="s">
        <v>8</v>
      </c>
      <c r="BI14" s="140"/>
      <c r="BJ14" s="125"/>
      <c r="BK14" s="115">
        <v>20.64</v>
      </c>
      <c r="BL14" s="116"/>
      <c r="BM14" s="117"/>
      <c r="BN14" s="115">
        <v>74304</v>
      </c>
      <c r="BO14" s="116"/>
      <c r="BP14" s="117"/>
      <c r="BQ14" s="124" t="s">
        <v>8</v>
      </c>
      <c r="BR14" s="140"/>
      <c r="BS14" s="125"/>
      <c r="BT14" s="124" t="s">
        <v>8</v>
      </c>
      <c r="BU14" s="140"/>
      <c r="BV14" s="125"/>
      <c r="BW14" s="115" t="s">
        <v>8</v>
      </c>
      <c r="BX14" s="116"/>
      <c r="BY14" s="117"/>
      <c r="BZ14" s="115" t="s">
        <v>8</v>
      </c>
      <c r="CA14" s="116"/>
      <c r="CB14" s="117"/>
      <c r="CC14" s="124" t="s">
        <v>8</v>
      </c>
      <c r="CD14" s="140"/>
      <c r="CE14" s="125"/>
      <c r="CF14" s="124" t="s">
        <v>8</v>
      </c>
      <c r="CG14" s="140"/>
      <c r="CH14" s="125"/>
      <c r="CI14" s="115">
        <v>20.059999999999999</v>
      </c>
      <c r="CJ14" s="116"/>
      <c r="CK14" s="117"/>
      <c r="CL14" s="115">
        <v>72200</v>
      </c>
      <c r="CM14" s="116"/>
      <c r="CN14" s="117"/>
      <c r="CO14" s="124">
        <v>20.059999999999999</v>
      </c>
      <c r="CP14" s="140"/>
      <c r="CQ14" s="125"/>
      <c r="CR14" s="124">
        <f>SUM(CO14*3600)</f>
        <v>72216</v>
      </c>
      <c r="CS14" s="140"/>
      <c r="CT14" s="125"/>
      <c r="CU14" s="8"/>
      <c r="CV14" s="39" t="s">
        <v>73</v>
      </c>
    </row>
    <row r="15" spans="1:100" ht="11.45" customHeight="1" x14ac:dyDescent="0.2">
      <c r="A15" s="2"/>
      <c r="B15" s="15"/>
      <c r="C15" s="161"/>
      <c r="D15" s="162"/>
      <c r="E15" s="161"/>
      <c r="F15" s="162"/>
      <c r="G15" s="151"/>
      <c r="H15" s="153"/>
      <c r="I15" s="118" t="s">
        <v>36</v>
      </c>
      <c r="J15" s="119"/>
      <c r="K15" s="118" t="s">
        <v>36</v>
      </c>
      <c r="L15" s="119"/>
      <c r="M15" s="128" t="s">
        <v>5</v>
      </c>
      <c r="N15" s="129"/>
      <c r="O15" s="161" t="s">
        <v>9</v>
      </c>
      <c r="P15" s="162"/>
      <c r="Q15" s="161" t="s">
        <v>9</v>
      </c>
      <c r="R15" s="162"/>
      <c r="S15" s="151" t="s">
        <v>9</v>
      </c>
      <c r="T15" s="153"/>
      <c r="U15" s="91"/>
      <c r="V15" s="93"/>
      <c r="W15" s="91"/>
      <c r="X15" s="93"/>
      <c r="Y15" s="122"/>
      <c r="Z15" s="123"/>
      <c r="AA15" s="115"/>
      <c r="AB15" s="117"/>
      <c r="AC15" s="115"/>
      <c r="AD15" s="117"/>
      <c r="AE15" s="115"/>
      <c r="AF15" s="117"/>
      <c r="AG15" s="91" t="s">
        <v>7</v>
      </c>
      <c r="AH15" s="93"/>
      <c r="AI15" s="91" t="s">
        <v>7</v>
      </c>
      <c r="AJ15" s="93"/>
      <c r="AK15" s="91" t="s">
        <v>7</v>
      </c>
      <c r="AL15" s="93"/>
      <c r="AM15" s="115"/>
      <c r="AN15" s="117"/>
      <c r="AO15" s="115"/>
      <c r="AP15" s="117"/>
      <c r="AQ15" s="126"/>
      <c r="AR15" s="127"/>
      <c r="AS15" s="143"/>
      <c r="AT15" s="145"/>
      <c r="AU15" s="143"/>
      <c r="AV15" s="145"/>
      <c r="AW15" s="166"/>
      <c r="AX15" s="167"/>
      <c r="AY15" s="120" t="s">
        <v>5</v>
      </c>
      <c r="AZ15" s="121"/>
      <c r="BA15" s="120" t="s">
        <v>5</v>
      </c>
      <c r="BB15" s="121"/>
      <c r="BC15" s="130" t="s">
        <v>5</v>
      </c>
      <c r="BD15" s="131"/>
      <c r="BE15" s="124" t="s">
        <v>36</v>
      </c>
      <c r="BF15" s="125"/>
      <c r="BG15" s="124" t="s">
        <v>36</v>
      </c>
      <c r="BH15" s="125"/>
      <c r="BI15" s="133" t="s">
        <v>5</v>
      </c>
      <c r="BJ15" s="134"/>
      <c r="BK15" s="115" t="s">
        <v>5</v>
      </c>
      <c r="BL15" s="117"/>
      <c r="BM15" s="115" t="s">
        <v>5</v>
      </c>
      <c r="BN15" s="117"/>
      <c r="BO15" s="126" t="s">
        <v>5</v>
      </c>
      <c r="BP15" s="127"/>
      <c r="BQ15" s="124"/>
      <c r="BR15" s="125"/>
      <c r="BS15" s="124"/>
      <c r="BT15" s="125"/>
      <c r="BU15" s="133"/>
      <c r="BV15" s="134"/>
      <c r="BW15" s="115"/>
      <c r="BX15" s="117"/>
      <c r="BY15" s="115"/>
      <c r="BZ15" s="117"/>
      <c r="CA15" s="126"/>
      <c r="CB15" s="127"/>
      <c r="CC15" s="124"/>
      <c r="CD15" s="125"/>
      <c r="CE15" s="124"/>
      <c r="CF15" s="125"/>
      <c r="CG15" s="133"/>
      <c r="CH15" s="134"/>
      <c r="CI15" s="115" t="s">
        <v>10</v>
      </c>
      <c r="CJ15" s="117"/>
      <c r="CK15" s="115" t="s">
        <v>10</v>
      </c>
      <c r="CL15" s="117"/>
      <c r="CM15" s="126" t="s">
        <v>5</v>
      </c>
      <c r="CN15" s="127"/>
      <c r="CO15" s="124" t="s">
        <v>36</v>
      </c>
      <c r="CP15" s="125"/>
      <c r="CQ15" s="124" t="s">
        <v>36</v>
      </c>
      <c r="CR15" s="125"/>
      <c r="CS15" s="133" t="s">
        <v>5</v>
      </c>
      <c r="CT15" s="134"/>
      <c r="CU15" s="8"/>
      <c r="CV15" s="8"/>
    </row>
    <row r="16" spans="1:100" ht="27" customHeight="1" x14ac:dyDescent="0.2">
      <c r="A16" s="7">
        <v>6</v>
      </c>
      <c r="B16" s="14" t="s">
        <v>18</v>
      </c>
      <c r="C16" s="86" t="s">
        <v>8</v>
      </c>
      <c r="D16" s="87"/>
      <c r="E16" s="88"/>
      <c r="F16" s="86" t="s">
        <v>8</v>
      </c>
      <c r="G16" s="87"/>
      <c r="H16" s="88"/>
      <c r="I16" s="104">
        <v>25.49</v>
      </c>
      <c r="J16" s="105"/>
      <c r="K16" s="106"/>
      <c r="L16" s="104">
        <v>96862</v>
      </c>
      <c r="M16" s="105"/>
      <c r="N16" s="106"/>
      <c r="O16" s="115">
        <v>35.200000000000003</v>
      </c>
      <c r="P16" s="116"/>
      <c r="Q16" s="117"/>
      <c r="R16" s="115">
        <f>SUM(3800*O16)</f>
        <v>133760</v>
      </c>
      <c r="S16" s="116"/>
      <c r="T16" s="117"/>
      <c r="U16" s="91" t="s">
        <v>8</v>
      </c>
      <c r="V16" s="92"/>
      <c r="W16" s="93"/>
      <c r="X16" s="91" t="s">
        <v>8</v>
      </c>
      <c r="Y16" s="92"/>
      <c r="Z16" s="93"/>
      <c r="AA16" s="86" t="s">
        <v>8</v>
      </c>
      <c r="AB16" s="87"/>
      <c r="AC16" s="88"/>
      <c r="AD16" s="86" t="s">
        <v>8</v>
      </c>
      <c r="AE16" s="87"/>
      <c r="AF16" s="88"/>
      <c r="AG16" s="124">
        <v>25.94</v>
      </c>
      <c r="AH16" s="140"/>
      <c r="AI16" s="125"/>
      <c r="AJ16" s="124">
        <f>SUM(AG16*3800)</f>
        <v>98572</v>
      </c>
      <c r="AK16" s="140"/>
      <c r="AL16" s="125"/>
      <c r="AM16" s="86" t="s">
        <v>8</v>
      </c>
      <c r="AN16" s="87"/>
      <c r="AO16" s="88"/>
      <c r="AP16" s="86" t="s">
        <v>8</v>
      </c>
      <c r="AQ16" s="87"/>
      <c r="AR16" s="88"/>
      <c r="AS16" s="143" t="s">
        <v>8</v>
      </c>
      <c r="AT16" s="144"/>
      <c r="AU16" s="145"/>
      <c r="AV16" s="143" t="s">
        <v>8</v>
      </c>
      <c r="AW16" s="144"/>
      <c r="AX16" s="145"/>
      <c r="AY16" s="120">
        <v>32.29</v>
      </c>
      <c r="AZ16" s="132"/>
      <c r="BA16" s="121"/>
      <c r="BB16" s="120">
        <f>SUM(AY16*3800)</f>
        <v>122702</v>
      </c>
      <c r="BC16" s="132"/>
      <c r="BD16" s="121"/>
      <c r="BE16" s="124">
        <v>28.15</v>
      </c>
      <c r="BF16" s="140"/>
      <c r="BG16" s="125"/>
      <c r="BH16" s="124">
        <f>SUM(BE16*3800)</f>
        <v>106970</v>
      </c>
      <c r="BI16" s="140"/>
      <c r="BJ16" s="125"/>
      <c r="BK16" s="115">
        <v>34.99</v>
      </c>
      <c r="BL16" s="116"/>
      <c r="BM16" s="117"/>
      <c r="BN16" s="115">
        <v>132962</v>
      </c>
      <c r="BO16" s="116"/>
      <c r="BP16" s="117"/>
      <c r="BQ16" s="124" t="s">
        <v>8</v>
      </c>
      <c r="BR16" s="140"/>
      <c r="BS16" s="125"/>
      <c r="BT16" s="124" t="s">
        <v>8</v>
      </c>
      <c r="BU16" s="140"/>
      <c r="BV16" s="125"/>
      <c r="BW16" s="115" t="s">
        <v>8</v>
      </c>
      <c r="BX16" s="116"/>
      <c r="BY16" s="117"/>
      <c r="BZ16" s="115" t="s">
        <v>8</v>
      </c>
      <c r="CA16" s="116"/>
      <c r="CB16" s="117"/>
      <c r="CC16" s="124" t="s">
        <v>8</v>
      </c>
      <c r="CD16" s="140"/>
      <c r="CE16" s="125"/>
      <c r="CF16" s="124" t="s">
        <v>8</v>
      </c>
      <c r="CG16" s="140"/>
      <c r="CH16" s="125"/>
      <c r="CI16" s="115">
        <v>37.22</v>
      </c>
      <c r="CJ16" s="116"/>
      <c r="CK16" s="117"/>
      <c r="CL16" s="137">
        <v>141436</v>
      </c>
      <c r="CM16" s="138"/>
      <c r="CN16" s="139"/>
      <c r="CO16" s="124">
        <v>30.83</v>
      </c>
      <c r="CP16" s="140"/>
      <c r="CQ16" s="125"/>
      <c r="CR16" s="205">
        <f>SUM(CO16*3800)</f>
        <v>117154</v>
      </c>
      <c r="CS16" s="206"/>
      <c r="CT16" s="207"/>
      <c r="CU16" s="31"/>
      <c r="CV16" s="39" t="s">
        <v>65</v>
      </c>
    </row>
    <row r="17" spans="1:100" ht="11.45" customHeight="1" x14ac:dyDescent="0.2">
      <c r="A17" s="2"/>
      <c r="B17" s="15"/>
      <c r="C17" s="161"/>
      <c r="D17" s="162"/>
      <c r="E17" s="161"/>
      <c r="F17" s="162"/>
      <c r="G17" s="151"/>
      <c r="H17" s="153"/>
      <c r="I17" s="91"/>
      <c r="J17" s="93"/>
      <c r="K17" s="91"/>
      <c r="L17" s="93"/>
      <c r="M17" s="122"/>
      <c r="N17" s="123"/>
      <c r="O17" s="115"/>
      <c r="P17" s="117"/>
      <c r="Q17" s="115"/>
      <c r="R17" s="117"/>
      <c r="S17" s="126"/>
      <c r="T17" s="127"/>
      <c r="U17" s="91"/>
      <c r="V17" s="93"/>
      <c r="W17" s="91"/>
      <c r="X17" s="93"/>
      <c r="Y17" s="122"/>
      <c r="Z17" s="123"/>
      <c r="AA17" s="115"/>
      <c r="AB17" s="117"/>
      <c r="AC17" s="115"/>
      <c r="AD17" s="117"/>
      <c r="AE17" s="126"/>
      <c r="AF17" s="127"/>
      <c r="AG17" s="91"/>
      <c r="AH17" s="93"/>
      <c r="AI17" s="91"/>
      <c r="AJ17" s="93"/>
      <c r="AK17" s="122"/>
      <c r="AL17" s="123"/>
      <c r="AM17" s="115"/>
      <c r="AN17" s="117"/>
      <c r="AO17" s="115"/>
      <c r="AP17" s="117"/>
      <c r="AQ17" s="126"/>
      <c r="AR17" s="127"/>
      <c r="AS17" s="91"/>
      <c r="AT17" s="93"/>
      <c r="AU17" s="91"/>
      <c r="AV17" s="93"/>
      <c r="AW17" s="122"/>
      <c r="AX17" s="123"/>
      <c r="AY17" s="185" t="s">
        <v>32</v>
      </c>
      <c r="AZ17" s="187"/>
      <c r="BA17" s="185" t="s">
        <v>32</v>
      </c>
      <c r="BB17" s="187"/>
      <c r="BC17" s="188" t="s">
        <v>5</v>
      </c>
      <c r="BD17" s="189"/>
      <c r="BE17" s="124"/>
      <c r="BF17" s="125"/>
      <c r="BG17" s="124"/>
      <c r="BH17" s="125"/>
      <c r="BI17" s="133"/>
      <c r="BJ17" s="134"/>
      <c r="BK17" s="115"/>
      <c r="BL17" s="117"/>
      <c r="BM17" s="115"/>
      <c r="BN17" s="117"/>
      <c r="BO17" s="126"/>
      <c r="BP17" s="127"/>
      <c r="BQ17" s="124"/>
      <c r="BR17" s="125"/>
      <c r="BS17" s="124"/>
      <c r="BT17" s="125"/>
      <c r="BU17" s="133"/>
      <c r="BV17" s="134"/>
      <c r="BW17" s="115"/>
      <c r="BX17" s="117"/>
      <c r="BY17" s="115"/>
      <c r="BZ17" s="117"/>
      <c r="CA17" s="126"/>
      <c r="CB17" s="127"/>
      <c r="CC17" s="124"/>
      <c r="CD17" s="125"/>
      <c r="CE17" s="124"/>
      <c r="CF17" s="125"/>
      <c r="CG17" s="133"/>
      <c r="CH17" s="134"/>
      <c r="CI17" s="115" t="s">
        <v>33</v>
      </c>
      <c r="CJ17" s="117"/>
      <c r="CK17" s="115" t="s">
        <v>33</v>
      </c>
      <c r="CL17" s="117"/>
      <c r="CM17" s="126" t="s">
        <v>33</v>
      </c>
      <c r="CN17" s="127"/>
      <c r="CO17" s="124"/>
      <c r="CP17" s="125"/>
      <c r="CQ17" s="124"/>
      <c r="CR17" s="125"/>
      <c r="CS17" s="133"/>
      <c r="CT17" s="134"/>
      <c r="CU17" s="8"/>
      <c r="CV17" s="8"/>
    </row>
    <row r="18" spans="1:100" ht="27" customHeight="1" x14ac:dyDescent="0.2">
      <c r="A18" s="7">
        <v>7</v>
      </c>
      <c r="B18" s="14" t="s">
        <v>19</v>
      </c>
      <c r="C18" s="86" t="s">
        <v>8</v>
      </c>
      <c r="D18" s="87"/>
      <c r="E18" s="88"/>
      <c r="F18" s="86" t="s">
        <v>8</v>
      </c>
      <c r="G18" s="87"/>
      <c r="H18" s="88"/>
      <c r="I18" s="91" t="s">
        <v>8</v>
      </c>
      <c r="J18" s="92"/>
      <c r="K18" s="93"/>
      <c r="L18" s="91" t="s">
        <v>8</v>
      </c>
      <c r="M18" s="92"/>
      <c r="N18" s="93"/>
      <c r="O18" s="86" t="s">
        <v>8</v>
      </c>
      <c r="P18" s="87"/>
      <c r="Q18" s="88"/>
      <c r="R18" s="86" t="s">
        <v>8</v>
      </c>
      <c r="S18" s="87"/>
      <c r="T18" s="88"/>
      <c r="U18" s="91" t="s">
        <v>8</v>
      </c>
      <c r="V18" s="92"/>
      <c r="W18" s="93"/>
      <c r="X18" s="91" t="s">
        <v>8</v>
      </c>
      <c r="Y18" s="92"/>
      <c r="Z18" s="93"/>
      <c r="AA18" s="86" t="s">
        <v>8</v>
      </c>
      <c r="AB18" s="87"/>
      <c r="AC18" s="88"/>
      <c r="AD18" s="86" t="s">
        <v>8</v>
      </c>
      <c r="AE18" s="87"/>
      <c r="AF18" s="88"/>
      <c r="AG18" s="91" t="s">
        <v>8</v>
      </c>
      <c r="AH18" s="92"/>
      <c r="AI18" s="93"/>
      <c r="AJ18" s="91" t="s">
        <v>8</v>
      </c>
      <c r="AK18" s="92"/>
      <c r="AL18" s="93"/>
      <c r="AM18" s="86" t="s">
        <v>8</v>
      </c>
      <c r="AN18" s="87"/>
      <c r="AO18" s="88"/>
      <c r="AP18" s="86" t="s">
        <v>8</v>
      </c>
      <c r="AQ18" s="87"/>
      <c r="AR18" s="88"/>
      <c r="AS18" s="91" t="s">
        <v>8</v>
      </c>
      <c r="AT18" s="92"/>
      <c r="AU18" s="93"/>
      <c r="AV18" s="91" t="s">
        <v>8</v>
      </c>
      <c r="AW18" s="92"/>
      <c r="AX18" s="93"/>
      <c r="AY18" s="185">
        <v>27.67</v>
      </c>
      <c r="AZ18" s="186"/>
      <c r="BA18" s="187"/>
      <c r="BB18" s="185">
        <f>SUM(AY18*500)</f>
        <v>13835</v>
      </c>
      <c r="BC18" s="186"/>
      <c r="BD18" s="187"/>
      <c r="BE18" s="124" t="s">
        <v>8</v>
      </c>
      <c r="BF18" s="140"/>
      <c r="BG18" s="125"/>
      <c r="BH18" s="124" t="s">
        <v>8</v>
      </c>
      <c r="BI18" s="140"/>
      <c r="BJ18" s="125"/>
      <c r="BK18" s="115" t="s">
        <v>8</v>
      </c>
      <c r="BL18" s="116"/>
      <c r="BM18" s="117"/>
      <c r="BN18" s="115" t="s">
        <v>8</v>
      </c>
      <c r="BO18" s="116"/>
      <c r="BP18" s="117"/>
      <c r="BQ18" s="124" t="s">
        <v>8</v>
      </c>
      <c r="BR18" s="140"/>
      <c r="BS18" s="125"/>
      <c r="BT18" s="124" t="s">
        <v>8</v>
      </c>
      <c r="BU18" s="140"/>
      <c r="BV18" s="125"/>
      <c r="BW18" s="115" t="s">
        <v>8</v>
      </c>
      <c r="BX18" s="116"/>
      <c r="BY18" s="117"/>
      <c r="BZ18" s="115" t="s">
        <v>8</v>
      </c>
      <c r="CA18" s="116"/>
      <c r="CB18" s="117"/>
      <c r="CC18" s="124" t="s">
        <v>8</v>
      </c>
      <c r="CD18" s="140"/>
      <c r="CE18" s="125"/>
      <c r="CF18" s="124" t="s">
        <v>8</v>
      </c>
      <c r="CG18" s="140"/>
      <c r="CH18" s="125"/>
      <c r="CI18" s="115">
        <v>31.27</v>
      </c>
      <c r="CJ18" s="116"/>
      <c r="CK18" s="117"/>
      <c r="CL18" s="115">
        <v>15633.33</v>
      </c>
      <c r="CM18" s="116"/>
      <c r="CN18" s="117"/>
      <c r="CO18" s="124" t="s">
        <v>8</v>
      </c>
      <c r="CP18" s="140"/>
      <c r="CQ18" s="125"/>
      <c r="CR18" s="124" t="s">
        <v>8</v>
      </c>
      <c r="CS18" s="140"/>
      <c r="CT18" s="125"/>
      <c r="CU18" s="8"/>
      <c r="CV18" s="8" t="s">
        <v>66</v>
      </c>
    </row>
    <row r="19" spans="1:100" ht="11.45" customHeight="1" x14ac:dyDescent="0.2">
      <c r="A19" s="2"/>
      <c r="B19" s="15"/>
      <c r="C19" s="161"/>
      <c r="D19" s="162"/>
      <c r="E19" s="161"/>
      <c r="F19" s="162"/>
      <c r="G19" s="151"/>
      <c r="H19" s="153"/>
      <c r="I19" s="91"/>
      <c r="J19" s="93"/>
      <c r="K19" s="91"/>
      <c r="L19" s="93"/>
      <c r="M19" s="122"/>
      <c r="N19" s="123"/>
      <c r="O19" s="194" t="s">
        <v>9</v>
      </c>
      <c r="P19" s="195"/>
      <c r="Q19" s="194" t="s">
        <v>9</v>
      </c>
      <c r="R19" s="195"/>
      <c r="S19" s="196" t="s">
        <v>9</v>
      </c>
      <c r="T19" s="197"/>
      <c r="U19" s="91"/>
      <c r="V19" s="93"/>
      <c r="W19" s="91"/>
      <c r="X19" s="93"/>
      <c r="Y19" s="122"/>
      <c r="Z19" s="123"/>
      <c r="AA19" s="115"/>
      <c r="AB19" s="117"/>
      <c r="AC19" s="115"/>
      <c r="AD19" s="117"/>
      <c r="AE19" s="126"/>
      <c r="AF19" s="127"/>
      <c r="AG19" s="91"/>
      <c r="AH19" s="93"/>
      <c r="AI19" s="91"/>
      <c r="AJ19" s="93"/>
      <c r="AK19" s="122"/>
      <c r="AL19" s="123"/>
      <c r="AM19" s="115"/>
      <c r="AN19" s="117"/>
      <c r="AO19" s="115"/>
      <c r="AP19" s="117"/>
      <c r="AQ19" s="126"/>
      <c r="AR19" s="127"/>
      <c r="AS19" s="91"/>
      <c r="AT19" s="93"/>
      <c r="AU19" s="91"/>
      <c r="AV19" s="93"/>
      <c r="AW19" s="122"/>
      <c r="AX19" s="123"/>
      <c r="AY19" s="115" t="s">
        <v>10</v>
      </c>
      <c r="AZ19" s="117"/>
      <c r="BA19" s="115" t="s">
        <v>10</v>
      </c>
      <c r="BB19" s="117"/>
      <c r="BC19" s="126" t="s">
        <v>5</v>
      </c>
      <c r="BD19" s="127"/>
      <c r="BE19" s="143"/>
      <c r="BF19" s="145"/>
      <c r="BG19" s="143"/>
      <c r="BH19" s="145"/>
      <c r="BI19" s="166"/>
      <c r="BJ19" s="167"/>
      <c r="BK19" s="115" t="s">
        <v>10</v>
      </c>
      <c r="BL19" s="117"/>
      <c r="BM19" s="115" t="s">
        <v>10</v>
      </c>
      <c r="BN19" s="117"/>
      <c r="BO19" s="126" t="s">
        <v>5</v>
      </c>
      <c r="BP19" s="127"/>
      <c r="BQ19" s="124"/>
      <c r="BR19" s="125"/>
      <c r="BS19" s="124"/>
      <c r="BT19" s="125"/>
      <c r="BU19" s="133"/>
      <c r="BV19" s="134"/>
      <c r="BW19" s="115"/>
      <c r="BX19" s="117"/>
      <c r="BY19" s="115"/>
      <c r="BZ19" s="117"/>
      <c r="CA19" s="126"/>
      <c r="CB19" s="127"/>
      <c r="CC19" s="124"/>
      <c r="CD19" s="125"/>
      <c r="CE19" s="124"/>
      <c r="CF19" s="125"/>
      <c r="CG19" s="133"/>
      <c r="CH19" s="134"/>
      <c r="CI19" s="115" t="s">
        <v>10</v>
      </c>
      <c r="CJ19" s="117"/>
      <c r="CK19" s="115" t="s">
        <v>10</v>
      </c>
      <c r="CL19" s="117"/>
      <c r="CM19" s="126" t="s">
        <v>5</v>
      </c>
      <c r="CN19" s="127"/>
      <c r="CO19" s="104" t="s">
        <v>36</v>
      </c>
      <c r="CP19" s="106"/>
      <c r="CQ19" s="104" t="s">
        <v>36</v>
      </c>
      <c r="CR19" s="106"/>
      <c r="CS19" s="107" t="s">
        <v>9</v>
      </c>
      <c r="CT19" s="108"/>
      <c r="CU19" s="8"/>
      <c r="CV19" s="8"/>
    </row>
    <row r="20" spans="1:100" ht="27" customHeight="1" x14ac:dyDescent="0.2">
      <c r="A20" s="7">
        <v>8</v>
      </c>
      <c r="B20" s="14" t="s">
        <v>20</v>
      </c>
      <c r="C20" s="86" t="s">
        <v>8</v>
      </c>
      <c r="D20" s="87"/>
      <c r="E20" s="88"/>
      <c r="F20" s="86" t="s">
        <v>8</v>
      </c>
      <c r="G20" s="87"/>
      <c r="H20" s="88"/>
      <c r="I20" s="91" t="s">
        <v>8</v>
      </c>
      <c r="J20" s="92"/>
      <c r="K20" s="93"/>
      <c r="L20" s="91" t="s">
        <v>8</v>
      </c>
      <c r="M20" s="92"/>
      <c r="N20" s="93"/>
      <c r="O20" s="120">
        <v>31</v>
      </c>
      <c r="P20" s="132"/>
      <c r="Q20" s="121"/>
      <c r="R20" s="120">
        <f>SUM(O20*1300)</f>
        <v>40300</v>
      </c>
      <c r="S20" s="132"/>
      <c r="T20" s="121"/>
      <c r="U20" s="91" t="s">
        <v>8</v>
      </c>
      <c r="V20" s="92"/>
      <c r="W20" s="93"/>
      <c r="X20" s="91" t="s">
        <v>8</v>
      </c>
      <c r="Y20" s="92"/>
      <c r="Z20" s="93"/>
      <c r="AA20" s="86" t="s">
        <v>8</v>
      </c>
      <c r="AB20" s="87"/>
      <c r="AC20" s="88"/>
      <c r="AD20" s="86" t="s">
        <v>8</v>
      </c>
      <c r="AE20" s="87"/>
      <c r="AF20" s="88"/>
      <c r="AG20" s="91" t="s">
        <v>8</v>
      </c>
      <c r="AH20" s="92"/>
      <c r="AI20" s="93"/>
      <c r="AJ20" s="91" t="s">
        <v>8</v>
      </c>
      <c r="AK20" s="92"/>
      <c r="AL20" s="93"/>
      <c r="AM20" s="86" t="s">
        <v>8</v>
      </c>
      <c r="AN20" s="87"/>
      <c r="AO20" s="88"/>
      <c r="AP20" s="86" t="s">
        <v>8</v>
      </c>
      <c r="AQ20" s="87"/>
      <c r="AR20" s="88"/>
      <c r="AS20" s="91" t="s">
        <v>8</v>
      </c>
      <c r="AT20" s="92"/>
      <c r="AU20" s="93"/>
      <c r="AV20" s="91" t="s">
        <v>8</v>
      </c>
      <c r="AW20" s="92"/>
      <c r="AX20" s="93"/>
      <c r="AY20" s="115">
        <v>32.380000000000003</v>
      </c>
      <c r="AZ20" s="116"/>
      <c r="BA20" s="117"/>
      <c r="BB20" s="115">
        <f>SUM(AY20*1300)</f>
        <v>42094</v>
      </c>
      <c r="BC20" s="116"/>
      <c r="BD20" s="117"/>
      <c r="BE20" s="168">
        <v>24.95</v>
      </c>
      <c r="BF20" s="169"/>
      <c r="BG20" s="170"/>
      <c r="BH20" s="124">
        <f>SUM(BE20*1300)</f>
        <v>32435</v>
      </c>
      <c r="BI20" s="140"/>
      <c r="BJ20" s="125"/>
      <c r="BK20" s="115">
        <v>33.69</v>
      </c>
      <c r="BL20" s="116"/>
      <c r="BM20" s="117"/>
      <c r="BN20" s="115">
        <v>43797</v>
      </c>
      <c r="BO20" s="116"/>
      <c r="BP20" s="117"/>
      <c r="BQ20" s="124" t="s">
        <v>8</v>
      </c>
      <c r="BR20" s="140"/>
      <c r="BS20" s="125"/>
      <c r="BT20" s="124" t="s">
        <v>8</v>
      </c>
      <c r="BU20" s="140"/>
      <c r="BV20" s="125"/>
      <c r="BW20" s="115" t="s">
        <v>8</v>
      </c>
      <c r="BX20" s="116"/>
      <c r="BY20" s="117"/>
      <c r="BZ20" s="115" t="s">
        <v>8</v>
      </c>
      <c r="CA20" s="116"/>
      <c r="CB20" s="117"/>
      <c r="CC20" s="124" t="s">
        <v>8</v>
      </c>
      <c r="CD20" s="140"/>
      <c r="CE20" s="125"/>
      <c r="CF20" s="124" t="s">
        <v>8</v>
      </c>
      <c r="CG20" s="140"/>
      <c r="CH20" s="125"/>
      <c r="CI20" s="115">
        <v>35.56</v>
      </c>
      <c r="CJ20" s="116"/>
      <c r="CK20" s="117"/>
      <c r="CL20" s="115">
        <v>46222.22</v>
      </c>
      <c r="CM20" s="116"/>
      <c r="CN20" s="117"/>
      <c r="CO20" s="104">
        <v>25.87</v>
      </c>
      <c r="CP20" s="105"/>
      <c r="CQ20" s="106"/>
      <c r="CR20" s="104">
        <f>SUM(CO20*1300)</f>
        <v>33631</v>
      </c>
      <c r="CS20" s="105"/>
      <c r="CT20" s="106"/>
      <c r="CU20" s="8"/>
      <c r="CV20" s="39" t="s">
        <v>74</v>
      </c>
    </row>
    <row r="21" spans="1:100" ht="11.45" customHeight="1" x14ac:dyDescent="0.2">
      <c r="A21" s="2"/>
      <c r="B21" s="15"/>
      <c r="C21" s="161"/>
      <c r="D21" s="162"/>
      <c r="E21" s="161"/>
      <c r="F21" s="162"/>
      <c r="G21" s="151"/>
      <c r="H21" s="153"/>
      <c r="I21" s="91"/>
      <c r="J21" s="93"/>
      <c r="K21" s="91"/>
      <c r="L21" s="93"/>
      <c r="M21" s="122"/>
      <c r="N21" s="123"/>
      <c r="O21" s="161" t="s">
        <v>9</v>
      </c>
      <c r="P21" s="162"/>
      <c r="Q21" s="161" t="s">
        <v>9</v>
      </c>
      <c r="R21" s="162"/>
      <c r="S21" s="151" t="s">
        <v>9</v>
      </c>
      <c r="T21" s="153"/>
      <c r="U21" s="91"/>
      <c r="V21" s="93"/>
      <c r="W21" s="91"/>
      <c r="X21" s="93"/>
      <c r="Y21" s="122"/>
      <c r="Z21" s="123"/>
      <c r="AA21" s="115"/>
      <c r="AB21" s="117"/>
      <c r="AC21" s="115"/>
      <c r="AD21" s="117"/>
      <c r="AE21" s="126"/>
      <c r="AF21" s="127"/>
      <c r="AG21" s="91"/>
      <c r="AH21" s="93"/>
      <c r="AI21" s="91"/>
      <c r="AJ21" s="93"/>
      <c r="AK21" s="122"/>
      <c r="AL21" s="123"/>
      <c r="AM21" s="115"/>
      <c r="AN21" s="117"/>
      <c r="AO21" s="115"/>
      <c r="AP21" s="117"/>
      <c r="AQ21" s="126"/>
      <c r="AR21" s="127"/>
      <c r="AS21" s="91"/>
      <c r="AT21" s="93"/>
      <c r="AU21" s="91"/>
      <c r="AV21" s="93"/>
      <c r="AW21" s="122"/>
      <c r="AX21" s="123"/>
      <c r="AY21" s="185" t="s">
        <v>5</v>
      </c>
      <c r="AZ21" s="187"/>
      <c r="BA21" s="185" t="s">
        <v>5</v>
      </c>
      <c r="BB21" s="187"/>
      <c r="BC21" s="188" t="s">
        <v>5</v>
      </c>
      <c r="BD21" s="189"/>
      <c r="BE21" s="124"/>
      <c r="BF21" s="125"/>
      <c r="BG21" s="124"/>
      <c r="BH21" s="125"/>
      <c r="BI21" s="133"/>
      <c r="BJ21" s="134"/>
      <c r="BK21" s="115"/>
      <c r="BL21" s="117"/>
      <c r="BM21" s="115"/>
      <c r="BN21" s="117"/>
      <c r="BO21" s="126"/>
      <c r="BP21" s="127"/>
      <c r="BQ21" s="124"/>
      <c r="BR21" s="125"/>
      <c r="BS21" s="124"/>
      <c r="BT21" s="125"/>
      <c r="BU21" s="133"/>
      <c r="BV21" s="134"/>
      <c r="BW21" s="115"/>
      <c r="BX21" s="117"/>
      <c r="BY21" s="115"/>
      <c r="BZ21" s="117"/>
      <c r="CA21" s="126"/>
      <c r="CB21" s="127"/>
      <c r="CC21" s="124"/>
      <c r="CD21" s="125"/>
      <c r="CE21" s="124"/>
      <c r="CF21" s="125"/>
      <c r="CG21" s="133"/>
      <c r="CH21" s="134"/>
      <c r="CI21" s="115" t="s">
        <v>9</v>
      </c>
      <c r="CJ21" s="117"/>
      <c r="CK21" s="115" t="s">
        <v>9</v>
      </c>
      <c r="CL21" s="117"/>
      <c r="CM21" s="126" t="s">
        <v>30</v>
      </c>
      <c r="CN21" s="127"/>
      <c r="CO21" s="124"/>
      <c r="CP21" s="125"/>
      <c r="CQ21" s="124"/>
      <c r="CR21" s="125"/>
      <c r="CS21" s="133"/>
      <c r="CT21" s="134"/>
      <c r="CU21" s="8"/>
      <c r="CV21" s="8"/>
    </row>
    <row r="22" spans="1:100" ht="27" customHeight="1" x14ac:dyDescent="0.2">
      <c r="A22" s="7">
        <v>9</v>
      </c>
      <c r="B22" s="14" t="s">
        <v>21</v>
      </c>
      <c r="C22" s="86" t="s">
        <v>8</v>
      </c>
      <c r="D22" s="87"/>
      <c r="E22" s="88"/>
      <c r="F22" s="86" t="s">
        <v>8</v>
      </c>
      <c r="G22" s="87"/>
      <c r="H22" s="88"/>
      <c r="I22" s="91" t="s">
        <v>8</v>
      </c>
      <c r="J22" s="92"/>
      <c r="K22" s="93"/>
      <c r="L22" s="91" t="s">
        <v>8</v>
      </c>
      <c r="M22" s="92"/>
      <c r="N22" s="93"/>
      <c r="O22" s="115">
        <v>21.06</v>
      </c>
      <c r="P22" s="116"/>
      <c r="Q22" s="117"/>
      <c r="R22" s="115">
        <f>SUM(O22*450)</f>
        <v>9477</v>
      </c>
      <c r="S22" s="116"/>
      <c r="T22" s="117"/>
      <c r="U22" s="91" t="s">
        <v>8</v>
      </c>
      <c r="V22" s="92"/>
      <c r="W22" s="93"/>
      <c r="X22" s="91" t="s">
        <v>8</v>
      </c>
      <c r="Y22" s="92"/>
      <c r="Z22" s="93"/>
      <c r="AA22" s="86" t="s">
        <v>8</v>
      </c>
      <c r="AB22" s="87"/>
      <c r="AC22" s="88"/>
      <c r="AD22" s="86" t="s">
        <v>8</v>
      </c>
      <c r="AE22" s="87"/>
      <c r="AF22" s="88"/>
      <c r="AG22" s="91" t="s">
        <v>8</v>
      </c>
      <c r="AH22" s="92"/>
      <c r="AI22" s="93"/>
      <c r="AJ22" s="91" t="s">
        <v>8</v>
      </c>
      <c r="AK22" s="92"/>
      <c r="AL22" s="93"/>
      <c r="AM22" s="86" t="s">
        <v>8</v>
      </c>
      <c r="AN22" s="87"/>
      <c r="AO22" s="88"/>
      <c r="AP22" s="86" t="s">
        <v>8</v>
      </c>
      <c r="AQ22" s="87"/>
      <c r="AR22" s="88"/>
      <c r="AS22" s="91" t="s">
        <v>8</v>
      </c>
      <c r="AT22" s="92"/>
      <c r="AU22" s="93"/>
      <c r="AV22" s="91" t="s">
        <v>8</v>
      </c>
      <c r="AW22" s="92"/>
      <c r="AX22" s="93"/>
      <c r="AY22" s="185">
        <v>19.88</v>
      </c>
      <c r="AZ22" s="186"/>
      <c r="BA22" s="187"/>
      <c r="BB22" s="185">
        <f>SUM(AY22*450)</f>
        <v>8946</v>
      </c>
      <c r="BC22" s="186"/>
      <c r="BD22" s="187"/>
      <c r="BE22" s="124" t="s">
        <v>8</v>
      </c>
      <c r="BF22" s="140"/>
      <c r="BG22" s="125"/>
      <c r="BH22" s="124" t="s">
        <v>8</v>
      </c>
      <c r="BI22" s="140"/>
      <c r="BJ22" s="125"/>
      <c r="BK22" s="115" t="s">
        <v>8</v>
      </c>
      <c r="BL22" s="116"/>
      <c r="BM22" s="117"/>
      <c r="BN22" s="115" t="s">
        <v>8</v>
      </c>
      <c r="BO22" s="116"/>
      <c r="BP22" s="117"/>
      <c r="BQ22" s="124" t="s">
        <v>8</v>
      </c>
      <c r="BR22" s="140"/>
      <c r="BS22" s="125"/>
      <c r="BT22" s="124" t="s">
        <v>8</v>
      </c>
      <c r="BU22" s="140"/>
      <c r="BV22" s="125"/>
      <c r="BW22" s="115" t="s">
        <v>8</v>
      </c>
      <c r="BX22" s="116"/>
      <c r="BY22" s="117"/>
      <c r="BZ22" s="115" t="s">
        <v>8</v>
      </c>
      <c r="CA22" s="116"/>
      <c r="CB22" s="117"/>
      <c r="CC22" s="124" t="s">
        <v>8</v>
      </c>
      <c r="CD22" s="140"/>
      <c r="CE22" s="125"/>
      <c r="CF22" s="124" t="s">
        <v>8</v>
      </c>
      <c r="CG22" s="140"/>
      <c r="CH22" s="125"/>
      <c r="CI22" s="115">
        <v>23.06</v>
      </c>
      <c r="CJ22" s="116"/>
      <c r="CK22" s="117"/>
      <c r="CL22" s="115">
        <f>SUM(CI22*450)</f>
        <v>10377</v>
      </c>
      <c r="CM22" s="116"/>
      <c r="CN22" s="117"/>
      <c r="CO22" s="124" t="s">
        <v>8</v>
      </c>
      <c r="CP22" s="140"/>
      <c r="CQ22" s="125"/>
      <c r="CR22" s="124" t="s">
        <v>8</v>
      </c>
      <c r="CS22" s="140"/>
      <c r="CT22" s="125"/>
      <c r="CU22" s="8"/>
      <c r="CV22" s="8" t="s">
        <v>66</v>
      </c>
    </row>
    <row r="23" spans="1:100" ht="11.45" customHeight="1" x14ac:dyDescent="0.2">
      <c r="A23" s="2"/>
      <c r="B23" s="15"/>
      <c r="C23" s="161"/>
      <c r="D23" s="162"/>
      <c r="E23" s="161"/>
      <c r="F23" s="162"/>
      <c r="G23" s="151"/>
      <c r="H23" s="153"/>
      <c r="I23" s="91"/>
      <c r="J23" s="93"/>
      <c r="K23" s="91"/>
      <c r="L23" s="93"/>
      <c r="M23" s="122"/>
      <c r="N23" s="123"/>
      <c r="O23" s="161" t="s">
        <v>9</v>
      </c>
      <c r="P23" s="162"/>
      <c r="Q23" s="161" t="s">
        <v>9</v>
      </c>
      <c r="R23" s="162"/>
      <c r="S23" s="151" t="s">
        <v>9</v>
      </c>
      <c r="T23" s="153"/>
      <c r="U23" s="91"/>
      <c r="V23" s="93"/>
      <c r="W23" s="91"/>
      <c r="X23" s="93"/>
      <c r="Y23" s="122"/>
      <c r="Z23" s="123"/>
      <c r="AA23" s="115"/>
      <c r="AB23" s="117"/>
      <c r="AC23" s="115"/>
      <c r="AD23" s="117"/>
      <c r="AE23" s="126"/>
      <c r="AF23" s="127"/>
      <c r="AG23" s="91"/>
      <c r="AH23" s="93"/>
      <c r="AI23" s="91"/>
      <c r="AJ23" s="93"/>
      <c r="AK23" s="122"/>
      <c r="AL23" s="123"/>
      <c r="AM23" s="115"/>
      <c r="AN23" s="117"/>
      <c r="AO23" s="115"/>
      <c r="AP23" s="117"/>
      <c r="AQ23" s="126"/>
      <c r="AR23" s="127"/>
      <c r="AS23" s="91"/>
      <c r="AT23" s="93"/>
      <c r="AU23" s="91"/>
      <c r="AV23" s="93"/>
      <c r="AW23" s="122"/>
      <c r="AX23" s="123"/>
      <c r="AY23" s="185" t="s">
        <v>10</v>
      </c>
      <c r="AZ23" s="187"/>
      <c r="BA23" s="185" t="s">
        <v>10</v>
      </c>
      <c r="BB23" s="187"/>
      <c r="BC23" s="188" t="s">
        <v>5</v>
      </c>
      <c r="BD23" s="189"/>
      <c r="BE23" s="124"/>
      <c r="BF23" s="125"/>
      <c r="BG23" s="124"/>
      <c r="BH23" s="125"/>
      <c r="BI23" s="133"/>
      <c r="BJ23" s="134"/>
      <c r="BK23" s="115"/>
      <c r="BL23" s="117"/>
      <c r="BM23" s="115"/>
      <c r="BN23" s="117"/>
      <c r="BO23" s="126"/>
      <c r="BP23" s="127"/>
      <c r="BQ23" s="124"/>
      <c r="BR23" s="125"/>
      <c r="BS23" s="124"/>
      <c r="BT23" s="125"/>
      <c r="BU23" s="133"/>
      <c r="BV23" s="134"/>
      <c r="BW23" s="115"/>
      <c r="BX23" s="117"/>
      <c r="BY23" s="115"/>
      <c r="BZ23" s="117"/>
      <c r="CA23" s="126"/>
      <c r="CB23" s="127"/>
      <c r="CC23" s="124"/>
      <c r="CD23" s="125"/>
      <c r="CE23" s="124"/>
      <c r="CF23" s="125"/>
      <c r="CG23" s="133"/>
      <c r="CH23" s="134"/>
      <c r="CI23" s="115" t="s">
        <v>9</v>
      </c>
      <c r="CJ23" s="117"/>
      <c r="CK23" s="135" t="s">
        <v>9</v>
      </c>
      <c r="CL23" s="136"/>
      <c r="CM23" s="126" t="s">
        <v>30</v>
      </c>
      <c r="CN23" s="127"/>
      <c r="CO23" s="124"/>
      <c r="CP23" s="125"/>
      <c r="CQ23" s="124"/>
      <c r="CR23" s="125"/>
      <c r="CS23" s="133"/>
      <c r="CT23" s="134"/>
      <c r="CU23" s="8"/>
      <c r="CV23" s="8"/>
    </row>
    <row r="24" spans="1:100" ht="27" customHeight="1" x14ac:dyDescent="0.2">
      <c r="A24" s="7">
        <v>10</v>
      </c>
      <c r="B24" s="14" t="s">
        <v>22</v>
      </c>
      <c r="C24" s="86" t="s">
        <v>8</v>
      </c>
      <c r="D24" s="87"/>
      <c r="E24" s="88"/>
      <c r="F24" s="86" t="s">
        <v>8</v>
      </c>
      <c r="G24" s="87"/>
      <c r="H24" s="88"/>
      <c r="I24" s="91" t="s">
        <v>8</v>
      </c>
      <c r="J24" s="92"/>
      <c r="K24" s="93"/>
      <c r="L24" s="91" t="s">
        <v>8</v>
      </c>
      <c r="M24" s="92"/>
      <c r="N24" s="93"/>
      <c r="O24" s="115">
        <v>22.14</v>
      </c>
      <c r="P24" s="116"/>
      <c r="Q24" s="117"/>
      <c r="R24" s="115">
        <f>SUM(O24*300)</f>
        <v>6642</v>
      </c>
      <c r="S24" s="116"/>
      <c r="T24" s="117"/>
      <c r="U24" s="91" t="s">
        <v>8</v>
      </c>
      <c r="V24" s="92"/>
      <c r="W24" s="93"/>
      <c r="X24" s="91" t="s">
        <v>8</v>
      </c>
      <c r="Y24" s="92"/>
      <c r="Z24" s="93"/>
      <c r="AA24" s="86" t="s">
        <v>8</v>
      </c>
      <c r="AB24" s="87"/>
      <c r="AC24" s="88"/>
      <c r="AD24" s="86" t="s">
        <v>8</v>
      </c>
      <c r="AE24" s="87"/>
      <c r="AF24" s="88"/>
      <c r="AG24" s="91" t="s">
        <v>8</v>
      </c>
      <c r="AH24" s="92"/>
      <c r="AI24" s="93"/>
      <c r="AJ24" s="91" t="s">
        <v>8</v>
      </c>
      <c r="AK24" s="92"/>
      <c r="AL24" s="93"/>
      <c r="AM24" s="86" t="s">
        <v>8</v>
      </c>
      <c r="AN24" s="87"/>
      <c r="AO24" s="88"/>
      <c r="AP24" s="86" t="s">
        <v>8</v>
      </c>
      <c r="AQ24" s="87"/>
      <c r="AR24" s="88"/>
      <c r="AS24" s="91" t="s">
        <v>8</v>
      </c>
      <c r="AT24" s="92"/>
      <c r="AU24" s="93"/>
      <c r="AV24" s="91" t="s">
        <v>8</v>
      </c>
      <c r="AW24" s="92"/>
      <c r="AX24" s="93"/>
      <c r="AY24" s="185">
        <v>22.11</v>
      </c>
      <c r="AZ24" s="186"/>
      <c r="BA24" s="187"/>
      <c r="BB24" s="185">
        <f>SUM(AY24*300)</f>
        <v>6633</v>
      </c>
      <c r="BC24" s="186"/>
      <c r="BD24" s="187"/>
      <c r="BE24" s="124" t="s">
        <v>8</v>
      </c>
      <c r="BF24" s="140"/>
      <c r="BG24" s="125"/>
      <c r="BH24" s="124" t="s">
        <v>8</v>
      </c>
      <c r="BI24" s="140"/>
      <c r="BJ24" s="125"/>
      <c r="BK24" s="115" t="s">
        <v>8</v>
      </c>
      <c r="BL24" s="116"/>
      <c r="BM24" s="117"/>
      <c r="BN24" s="115" t="s">
        <v>8</v>
      </c>
      <c r="BO24" s="116"/>
      <c r="BP24" s="117"/>
      <c r="BQ24" s="124" t="s">
        <v>8</v>
      </c>
      <c r="BR24" s="140"/>
      <c r="BS24" s="125"/>
      <c r="BT24" s="124" t="s">
        <v>8</v>
      </c>
      <c r="BU24" s="140"/>
      <c r="BV24" s="125"/>
      <c r="BW24" s="115" t="s">
        <v>8</v>
      </c>
      <c r="BX24" s="116"/>
      <c r="BY24" s="117"/>
      <c r="BZ24" s="115" t="s">
        <v>8</v>
      </c>
      <c r="CA24" s="116"/>
      <c r="CB24" s="117"/>
      <c r="CC24" s="124" t="s">
        <v>8</v>
      </c>
      <c r="CD24" s="140"/>
      <c r="CE24" s="125"/>
      <c r="CF24" s="124" t="s">
        <v>8</v>
      </c>
      <c r="CG24" s="140"/>
      <c r="CH24" s="125"/>
      <c r="CI24" s="115">
        <v>22.5</v>
      </c>
      <c r="CJ24" s="116"/>
      <c r="CK24" s="117"/>
      <c r="CL24" s="115">
        <v>6750</v>
      </c>
      <c r="CM24" s="116"/>
      <c r="CN24" s="117"/>
      <c r="CO24" s="124" t="s">
        <v>8</v>
      </c>
      <c r="CP24" s="140"/>
      <c r="CQ24" s="125"/>
      <c r="CR24" s="124" t="s">
        <v>8</v>
      </c>
      <c r="CS24" s="140"/>
      <c r="CT24" s="125"/>
      <c r="CU24" s="8"/>
      <c r="CV24" s="8" t="s">
        <v>66</v>
      </c>
    </row>
    <row r="25" spans="1:100" ht="11.45" customHeight="1" x14ac:dyDescent="0.2">
      <c r="A25" s="2"/>
      <c r="B25" s="15"/>
      <c r="C25" s="161"/>
      <c r="D25" s="162"/>
      <c r="E25" s="161"/>
      <c r="F25" s="162"/>
      <c r="G25" s="151"/>
      <c r="H25" s="153"/>
      <c r="I25" s="91"/>
      <c r="J25" s="93"/>
      <c r="K25" s="91"/>
      <c r="L25" s="93"/>
      <c r="M25" s="122"/>
      <c r="N25" s="123"/>
      <c r="O25" s="161" t="s">
        <v>9</v>
      </c>
      <c r="P25" s="162"/>
      <c r="Q25" s="161" t="s">
        <v>9</v>
      </c>
      <c r="R25" s="162"/>
      <c r="S25" s="151" t="s">
        <v>9</v>
      </c>
      <c r="T25" s="153"/>
      <c r="U25" s="91"/>
      <c r="V25" s="93"/>
      <c r="W25" s="91"/>
      <c r="X25" s="93"/>
      <c r="Y25" s="122"/>
      <c r="Z25" s="123"/>
      <c r="AA25" s="115"/>
      <c r="AB25" s="117"/>
      <c r="AC25" s="115"/>
      <c r="AD25" s="117"/>
      <c r="AE25" s="126"/>
      <c r="AF25" s="127"/>
      <c r="AG25" s="91"/>
      <c r="AH25" s="93"/>
      <c r="AI25" s="91"/>
      <c r="AJ25" s="93"/>
      <c r="AK25" s="122"/>
      <c r="AL25" s="123"/>
      <c r="AM25" s="115"/>
      <c r="AN25" s="117"/>
      <c r="AO25" s="115"/>
      <c r="AP25" s="117"/>
      <c r="AQ25" s="126"/>
      <c r="AR25" s="127"/>
      <c r="AS25" s="91"/>
      <c r="AT25" s="93"/>
      <c r="AU25" s="91"/>
      <c r="AV25" s="93"/>
      <c r="AW25" s="122"/>
      <c r="AX25" s="123"/>
      <c r="AY25" s="185" t="s">
        <v>10</v>
      </c>
      <c r="AZ25" s="187"/>
      <c r="BA25" s="185" t="s">
        <v>10</v>
      </c>
      <c r="BB25" s="187"/>
      <c r="BC25" s="188" t="s">
        <v>5</v>
      </c>
      <c r="BD25" s="189"/>
      <c r="BE25" s="124"/>
      <c r="BF25" s="125"/>
      <c r="BG25" s="124"/>
      <c r="BH25" s="125"/>
      <c r="BI25" s="133"/>
      <c r="BJ25" s="134"/>
      <c r="BK25" s="115"/>
      <c r="BL25" s="117"/>
      <c r="BM25" s="115"/>
      <c r="BN25" s="117"/>
      <c r="BO25" s="115"/>
      <c r="BP25" s="117"/>
      <c r="BQ25" s="124"/>
      <c r="BR25" s="125"/>
      <c r="BS25" s="124"/>
      <c r="BT25" s="125"/>
      <c r="BU25" s="133"/>
      <c r="BV25" s="134"/>
      <c r="BW25" s="115" t="s">
        <v>9</v>
      </c>
      <c r="BX25" s="117"/>
      <c r="BY25" s="29" t="s">
        <v>9</v>
      </c>
      <c r="BZ25" s="30"/>
      <c r="CA25" s="126" t="s">
        <v>7</v>
      </c>
      <c r="CB25" s="127"/>
      <c r="CC25" s="124"/>
      <c r="CD25" s="125"/>
      <c r="CE25" s="124"/>
      <c r="CF25" s="125"/>
      <c r="CG25" s="133"/>
      <c r="CH25" s="134"/>
      <c r="CI25" s="115" t="s">
        <v>9</v>
      </c>
      <c r="CJ25" s="117"/>
      <c r="CK25" s="115" t="s">
        <v>9</v>
      </c>
      <c r="CL25" s="117"/>
      <c r="CM25" s="126" t="s">
        <v>9</v>
      </c>
      <c r="CN25" s="127"/>
      <c r="CO25" s="124"/>
      <c r="CP25" s="125"/>
      <c r="CQ25" s="124"/>
      <c r="CR25" s="125"/>
      <c r="CS25" s="133"/>
      <c r="CT25" s="134"/>
      <c r="CU25" s="8"/>
      <c r="CV25" s="8"/>
    </row>
    <row r="26" spans="1:100" ht="27" customHeight="1" x14ac:dyDescent="0.2">
      <c r="A26" s="7">
        <v>11</v>
      </c>
      <c r="B26" s="14" t="s">
        <v>35</v>
      </c>
      <c r="C26" s="86" t="s">
        <v>8</v>
      </c>
      <c r="D26" s="87"/>
      <c r="E26" s="88"/>
      <c r="F26" s="86" t="s">
        <v>8</v>
      </c>
      <c r="G26" s="87"/>
      <c r="H26" s="88"/>
      <c r="I26" s="91" t="s">
        <v>8</v>
      </c>
      <c r="J26" s="92"/>
      <c r="K26" s="93"/>
      <c r="L26" s="91" t="s">
        <v>8</v>
      </c>
      <c r="M26" s="92"/>
      <c r="N26" s="93"/>
      <c r="O26" s="115">
        <v>19.77</v>
      </c>
      <c r="P26" s="116"/>
      <c r="Q26" s="117"/>
      <c r="R26" s="115">
        <v>55356</v>
      </c>
      <c r="S26" s="116"/>
      <c r="T26" s="117"/>
      <c r="U26" s="91" t="s">
        <v>8</v>
      </c>
      <c r="V26" s="92"/>
      <c r="W26" s="93"/>
      <c r="X26" s="91" t="s">
        <v>8</v>
      </c>
      <c r="Y26" s="92"/>
      <c r="Z26" s="93"/>
      <c r="AA26" s="86" t="s">
        <v>8</v>
      </c>
      <c r="AB26" s="87"/>
      <c r="AC26" s="88"/>
      <c r="AD26" s="86" t="s">
        <v>8</v>
      </c>
      <c r="AE26" s="87"/>
      <c r="AF26" s="88"/>
      <c r="AG26" s="91" t="s">
        <v>8</v>
      </c>
      <c r="AH26" s="92"/>
      <c r="AI26" s="93"/>
      <c r="AJ26" s="91" t="s">
        <v>8</v>
      </c>
      <c r="AK26" s="92"/>
      <c r="AL26" s="93"/>
      <c r="AM26" s="86" t="s">
        <v>8</v>
      </c>
      <c r="AN26" s="87"/>
      <c r="AO26" s="88"/>
      <c r="AP26" s="86" t="s">
        <v>8</v>
      </c>
      <c r="AQ26" s="87"/>
      <c r="AR26" s="88"/>
      <c r="AS26" s="91" t="s">
        <v>8</v>
      </c>
      <c r="AT26" s="92"/>
      <c r="AU26" s="93"/>
      <c r="AV26" s="91" t="s">
        <v>8</v>
      </c>
      <c r="AW26" s="92"/>
      <c r="AX26" s="93"/>
      <c r="AY26" s="185">
        <v>13.29</v>
      </c>
      <c r="AZ26" s="186"/>
      <c r="BA26" s="187"/>
      <c r="BB26" s="185">
        <f>SUM(AY26*2800)</f>
        <v>37212</v>
      </c>
      <c r="BC26" s="186"/>
      <c r="BD26" s="187"/>
      <c r="BE26" s="124" t="s">
        <v>8</v>
      </c>
      <c r="BF26" s="140"/>
      <c r="BG26" s="125"/>
      <c r="BH26" s="124" t="s">
        <v>8</v>
      </c>
      <c r="BI26" s="140"/>
      <c r="BJ26" s="125"/>
      <c r="BK26" s="115" t="s">
        <v>8</v>
      </c>
      <c r="BL26" s="116"/>
      <c r="BM26" s="117"/>
      <c r="BN26" s="115" t="s">
        <v>8</v>
      </c>
      <c r="BO26" s="116"/>
      <c r="BP26" s="117"/>
      <c r="BQ26" s="124" t="s">
        <v>8</v>
      </c>
      <c r="BR26" s="140"/>
      <c r="BS26" s="125"/>
      <c r="BT26" s="124" t="s">
        <v>8</v>
      </c>
      <c r="BU26" s="140"/>
      <c r="BV26" s="125"/>
      <c r="BW26" s="115">
        <v>24.96</v>
      </c>
      <c r="BX26" s="116"/>
      <c r="BY26" s="117"/>
      <c r="BZ26" s="115">
        <v>69888</v>
      </c>
      <c r="CA26" s="116"/>
      <c r="CB26" s="117"/>
      <c r="CC26" s="124" t="s">
        <v>8</v>
      </c>
      <c r="CD26" s="140"/>
      <c r="CE26" s="125"/>
      <c r="CF26" s="124" t="s">
        <v>8</v>
      </c>
      <c r="CG26" s="140"/>
      <c r="CH26" s="125"/>
      <c r="CI26" s="115">
        <v>16.940000000000001</v>
      </c>
      <c r="CJ26" s="116"/>
      <c r="CK26" s="117"/>
      <c r="CL26" s="115">
        <v>47432</v>
      </c>
      <c r="CM26" s="116"/>
      <c r="CN26" s="117"/>
      <c r="CO26" s="124" t="s">
        <v>8</v>
      </c>
      <c r="CP26" s="140"/>
      <c r="CQ26" s="125"/>
      <c r="CR26" s="124" t="s">
        <v>8</v>
      </c>
      <c r="CS26" s="140"/>
      <c r="CT26" s="125"/>
      <c r="CU26" s="8"/>
      <c r="CV26" s="8" t="s">
        <v>66</v>
      </c>
    </row>
    <row r="27" spans="1:100" ht="11.45" customHeight="1" x14ac:dyDescent="0.2">
      <c r="A27" s="2"/>
      <c r="B27" s="15"/>
      <c r="C27" s="161"/>
      <c r="D27" s="162"/>
      <c r="E27" s="161"/>
      <c r="F27" s="162"/>
      <c r="G27" s="151"/>
      <c r="H27" s="153"/>
      <c r="I27" s="91"/>
      <c r="J27" s="93"/>
      <c r="K27" s="91"/>
      <c r="L27" s="93"/>
      <c r="M27" s="122"/>
      <c r="N27" s="123"/>
      <c r="O27" s="161" t="s">
        <v>9</v>
      </c>
      <c r="P27" s="162"/>
      <c r="Q27" s="161" t="s">
        <v>9</v>
      </c>
      <c r="R27" s="162"/>
      <c r="S27" s="151" t="s">
        <v>9</v>
      </c>
      <c r="T27" s="153"/>
      <c r="U27" s="91"/>
      <c r="V27" s="93"/>
      <c r="W27" s="91"/>
      <c r="X27" s="93"/>
      <c r="Y27" s="122"/>
      <c r="Z27" s="123"/>
      <c r="AA27" s="115"/>
      <c r="AB27" s="117"/>
      <c r="AC27" s="115"/>
      <c r="AD27" s="117"/>
      <c r="AE27" s="126"/>
      <c r="AF27" s="127"/>
      <c r="AG27" s="91"/>
      <c r="AH27" s="93"/>
      <c r="AI27" s="91"/>
      <c r="AJ27" s="93"/>
      <c r="AK27" s="122"/>
      <c r="AL27" s="123"/>
      <c r="AM27" s="115"/>
      <c r="AN27" s="117"/>
      <c r="AO27" s="115"/>
      <c r="AP27" s="117"/>
      <c r="AQ27" s="126"/>
      <c r="AR27" s="127"/>
      <c r="AS27" s="91"/>
      <c r="AT27" s="93"/>
      <c r="AU27" s="91"/>
      <c r="AV27" s="93"/>
      <c r="AW27" s="122"/>
      <c r="AX27" s="123"/>
      <c r="AY27" s="185" t="s">
        <v>10</v>
      </c>
      <c r="AZ27" s="187"/>
      <c r="BA27" s="185" t="s">
        <v>10</v>
      </c>
      <c r="BB27" s="187"/>
      <c r="BC27" s="188" t="s">
        <v>5</v>
      </c>
      <c r="BD27" s="189"/>
      <c r="BE27" s="173" t="s">
        <v>36</v>
      </c>
      <c r="BF27" s="174"/>
      <c r="BG27" s="173" t="s">
        <v>5</v>
      </c>
      <c r="BH27" s="174"/>
      <c r="BI27" s="175" t="s">
        <v>5</v>
      </c>
      <c r="BJ27" s="176"/>
      <c r="BK27" s="115"/>
      <c r="BL27" s="117"/>
      <c r="BM27" s="115"/>
      <c r="BN27" s="117"/>
      <c r="BO27" s="126"/>
      <c r="BP27" s="127"/>
      <c r="BQ27" s="124"/>
      <c r="BR27" s="125"/>
      <c r="BS27" s="124"/>
      <c r="BT27" s="125"/>
      <c r="BU27" s="133"/>
      <c r="BV27" s="134"/>
      <c r="BW27" s="115" t="s">
        <v>9</v>
      </c>
      <c r="BX27" s="117"/>
      <c r="BY27" s="115" t="s">
        <v>9</v>
      </c>
      <c r="BZ27" s="117"/>
      <c r="CA27" s="126" t="s">
        <v>7</v>
      </c>
      <c r="CB27" s="127"/>
      <c r="CC27" s="124"/>
      <c r="CD27" s="125"/>
      <c r="CE27" s="124"/>
      <c r="CF27" s="125"/>
      <c r="CG27" s="133"/>
      <c r="CH27" s="134"/>
      <c r="CI27" s="115" t="s">
        <v>9</v>
      </c>
      <c r="CJ27" s="117"/>
      <c r="CK27" s="115" t="s">
        <v>9</v>
      </c>
      <c r="CL27" s="117"/>
      <c r="CM27" s="126" t="s">
        <v>9</v>
      </c>
      <c r="CN27" s="127"/>
      <c r="CO27" s="124"/>
      <c r="CP27" s="125"/>
      <c r="CQ27" s="124"/>
      <c r="CR27" s="125"/>
      <c r="CS27" s="133"/>
      <c r="CT27" s="134"/>
      <c r="CU27" s="8"/>
      <c r="CV27" s="8"/>
    </row>
    <row r="28" spans="1:100" ht="27" customHeight="1" x14ac:dyDescent="0.2">
      <c r="A28" s="7">
        <v>12</v>
      </c>
      <c r="B28" s="14" t="s">
        <v>23</v>
      </c>
      <c r="C28" s="86" t="s">
        <v>8</v>
      </c>
      <c r="D28" s="87"/>
      <c r="E28" s="88"/>
      <c r="F28" s="86" t="s">
        <v>8</v>
      </c>
      <c r="G28" s="87"/>
      <c r="H28" s="88"/>
      <c r="I28" s="91" t="s">
        <v>8</v>
      </c>
      <c r="J28" s="92"/>
      <c r="K28" s="93"/>
      <c r="L28" s="91" t="s">
        <v>8</v>
      </c>
      <c r="M28" s="92"/>
      <c r="N28" s="93"/>
      <c r="O28" s="115">
        <v>19.77</v>
      </c>
      <c r="P28" s="116"/>
      <c r="Q28" s="117"/>
      <c r="R28" s="115">
        <v>55356</v>
      </c>
      <c r="S28" s="116"/>
      <c r="T28" s="117"/>
      <c r="U28" s="91" t="s">
        <v>8</v>
      </c>
      <c r="V28" s="92"/>
      <c r="W28" s="93"/>
      <c r="X28" s="91" t="s">
        <v>8</v>
      </c>
      <c r="Y28" s="92"/>
      <c r="Z28" s="93"/>
      <c r="AA28" s="86" t="s">
        <v>8</v>
      </c>
      <c r="AB28" s="87"/>
      <c r="AC28" s="88"/>
      <c r="AD28" s="86" t="s">
        <v>8</v>
      </c>
      <c r="AE28" s="87"/>
      <c r="AF28" s="88"/>
      <c r="AG28" s="91" t="s">
        <v>8</v>
      </c>
      <c r="AH28" s="92"/>
      <c r="AI28" s="93"/>
      <c r="AJ28" s="91" t="s">
        <v>8</v>
      </c>
      <c r="AK28" s="92"/>
      <c r="AL28" s="93"/>
      <c r="AM28" s="86" t="s">
        <v>8</v>
      </c>
      <c r="AN28" s="87"/>
      <c r="AO28" s="88"/>
      <c r="AP28" s="86" t="s">
        <v>8</v>
      </c>
      <c r="AQ28" s="87"/>
      <c r="AR28" s="88"/>
      <c r="AS28" s="91" t="s">
        <v>8</v>
      </c>
      <c r="AT28" s="92"/>
      <c r="AU28" s="93"/>
      <c r="AV28" s="91" t="s">
        <v>8</v>
      </c>
      <c r="AW28" s="92"/>
      <c r="AX28" s="93"/>
      <c r="AY28" s="185">
        <v>15.38</v>
      </c>
      <c r="AZ28" s="186"/>
      <c r="BA28" s="187"/>
      <c r="BB28" s="185">
        <f>SUM(AY28*2800)</f>
        <v>43064</v>
      </c>
      <c r="BC28" s="186"/>
      <c r="BD28" s="187"/>
      <c r="BE28" s="173">
        <v>18.760000000000002</v>
      </c>
      <c r="BF28" s="177"/>
      <c r="BG28" s="174"/>
      <c r="BH28" s="173">
        <f>SUM(BE28*2800)</f>
        <v>52528.000000000007</v>
      </c>
      <c r="BI28" s="177"/>
      <c r="BJ28" s="174"/>
      <c r="BK28" s="115" t="s">
        <v>8</v>
      </c>
      <c r="BL28" s="116"/>
      <c r="BM28" s="117"/>
      <c r="BN28" s="115" t="s">
        <v>8</v>
      </c>
      <c r="BO28" s="116"/>
      <c r="BP28" s="117"/>
      <c r="BQ28" s="124" t="s">
        <v>8</v>
      </c>
      <c r="BR28" s="140"/>
      <c r="BS28" s="125"/>
      <c r="BT28" s="124" t="s">
        <v>8</v>
      </c>
      <c r="BU28" s="140"/>
      <c r="BV28" s="125"/>
      <c r="BW28" s="115">
        <v>24.96</v>
      </c>
      <c r="BX28" s="116"/>
      <c r="BY28" s="117"/>
      <c r="BZ28" s="115">
        <v>69888</v>
      </c>
      <c r="CA28" s="116"/>
      <c r="CB28" s="117"/>
      <c r="CC28" s="124" t="s">
        <v>8</v>
      </c>
      <c r="CD28" s="140"/>
      <c r="CE28" s="125"/>
      <c r="CF28" s="124" t="s">
        <v>8</v>
      </c>
      <c r="CG28" s="140"/>
      <c r="CH28" s="125"/>
      <c r="CI28" s="115">
        <v>16.940000000000001</v>
      </c>
      <c r="CJ28" s="116"/>
      <c r="CK28" s="117"/>
      <c r="CL28" s="115">
        <f>SUM(16.94*2800)</f>
        <v>47432</v>
      </c>
      <c r="CM28" s="116"/>
      <c r="CN28" s="117"/>
      <c r="CO28" s="124" t="s">
        <v>8</v>
      </c>
      <c r="CP28" s="140"/>
      <c r="CQ28" s="125"/>
      <c r="CR28" s="124" t="s">
        <v>8</v>
      </c>
      <c r="CS28" s="140"/>
      <c r="CT28" s="125"/>
      <c r="CU28" s="8"/>
      <c r="CV28" s="40" t="s">
        <v>67</v>
      </c>
    </row>
    <row r="29" spans="1:100" ht="11.45" customHeight="1" x14ac:dyDescent="0.2">
      <c r="A29" s="2"/>
      <c r="B29" s="15"/>
      <c r="C29" s="161"/>
      <c r="D29" s="162"/>
      <c r="E29" s="161"/>
      <c r="F29" s="162"/>
      <c r="G29" s="151"/>
      <c r="H29" s="153"/>
      <c r="I29" s="118" t="s">
        <v>36</v>
      </c>
      <c r="J29" s="119"/>
      <c r="K29" s="118" t="s">
        <v>36</v>
      </c>
      <c r="L29" s="119"/>
      <c r="M29" s="128" t="s">
        <v>5</v>
      </c>
      <c r="N29" s="129"/>
      <c r="O29" s="115"/>
      <c r="P29" s="117"/>
      <c r="Q29" s="115"/>
      <c r="R29" s="117"/>
      <c r="S29" s="126"/>
      <c r="T29" s="127"/>
      <c r="U29" s="91"/>
      <c r="V29" s="93"/>
      <c r="W29" s="91"/>
      <c r="X29" s="93"/>
      <c r="Y29" s="122"/>
      <c r="Z29" s="123"/>
      <c r="AA29" s="115"/>
      <c r="AB29" s="117"/>
      <c r="AC29" s="115"/>
      <c r="AD29" s="117"/>
      <c r="AE29" s="115"/>
      <c r="AF29" s="117"/>
      <c r="AG29" s="91" t="s">
        <v>7</v>
      </c>
      <c r="AH29" s="93"/>
      <c r="AI29" s="91" t="s">
        <v>7</v>
      </c>
      <c r="AJ29" s="93"/>
      <c r="AK29" s="91" t="s">
        <v>7</v>
      </c>
      <c r="AL29" s="93"/>
      <c r="AM29" s="115"/>
      <c r="AN29" s="117"/>
      <c r="AO29" s="115"/>
      <c r="AP29" s="117"/>
      <c r="AQ29" s="126"/>
      <c r="AR29" s="127"/>
      <c r="AS29" s="91"/>
      <c r="AT29" s="93"/>
      <c r="AU29" s="91"/>
      <c r="AV29" s="93"/>
      <c r="AW29" s="122"/>
      <c r="AX29" s="123"/>
      <c r="AY29" s="115"/>
      <c r="AZ29" s="117"/>
      <c r="BA29" s="115"/>
      <c r="BB29" s="117"/>
      <c r="BC29" s="126"/>
      <c r="BD29" s="127"/>
      <c r="BE29" s="124" t="s">
        <v>43</v>
      </c>
      <c r="BF29" s="125"/>
      <c r="BG29" s="124" t="s">
        <v>43</v>
      </c>
      <c r="BH29" s="125"/>
      <c r="BI29" s="133" t="s">
        <v>44</v>
      </c>
      <c r="BJ29" s="134"/>
      <c r="BK29" s="115" t="s">
        <v>5</v>
      </c>
      <c r="BL29" s="117"/>
      <c r="BM29" s="115" t="s">
        <v>5</v>
      </c>
      <c r="BN29" s="117"/>
      <c r="BO29" s="126" t="s">
        <v>5</v>
      </c>
      <c r="BP29" s="127"/>
      <c r="BQ29" s="124"/>
      <c r="BR29" s="125"/>
      <c r="BS29" s="124"/>
      <c r="BT29" s="125"/>
      <c r="BU29" s="133"/>
      <c r="BV29" s="134"/>
      <c r="BW29" s="115" t="s">
        <v>5</v>
      </c>
      <c r="BX29" s="117"/>
      <c r="BY29" s="115" t="s">
        <v>5</v>
      </c>
      <c r="BZ29" s="117"/>
      <c r="CA29" s="126" t="s">
        <v>5</v>
      </c>
      <c r="CB29" s="127"/>
      <c r="CC29" s="124"/>
      <c r="CD29" s="125"/>
      <c r="CE29" s="124"/>
      <c r="CF29" s="125"/>
      <c r="CG29" s="133"/>
      <c r="CH29" s="134"/>
      <c r="CI29" s="120" t="s">
        <v>10</v>
      </c>
      <c r="CJ29" s="121"/>
      <c r="CK29" s="120" t="s">
        <v>10</v>
      </c>
      <c r="CL29" s="121"/>
      <c r="CM29" s="130" t="s">
        <v>10</v>
      </c>
      <c r="CN29" s="131"/>
      <c r="CO29" s="124" t="s">
        <v>36</v>
      </c>
      <c r="CP29" s="125"/>
      <c r="CQ29" s="124" t="s">
        <v>36</v>
      </c>
      <c r="CR29" s="125"/>
      <c r="CS29" s="133" t="s">
        <v>9</v>
      </c>
      <c r="CT29" s="134"/>
      <c r="CU29" s="8"/>
      <c r="CV29" s="8"/>
    </row>
    <row r="30" spans="1:100" ht="27" customHeight="1" x14ac:dyDescent="0.2">
      <c r="A30" s="7">
        <v>13</v>
      </c>
      <c r="B30" s="14" t="s">
        <v>24</v>
      </c>
      <c r="C30" s="86" t="s">
        <v>8</v>
      </c>
      <c r="D30" s="87"/>
      <c r="E30" s="88"/>
      <c r="F30" s="86" t="s">
        <v>8</v>
      </c>
      <c r="G30" s="87"/>
      <c r="H30" s="88"/>
      <c r="I30" s="104">
        <v>14.56</v>
      </c>
      <c r="J30" s="105"/>
      <c r="K30" s="106"/>
      <c r="L30" s="104">
        <v>40768</v>
      </c>
      <c r="M30" s="105"/>
      <c r="N30" s="106"/>
      <c r="O30" s="86" t="s">
        <v>8</v>
      </c>
      <c r="P30" s="87"/>
      <c r="Q30" s="88"/>
      <c r="R30" s="86" t="s">
        <v>8</v>
      </c>
      <c r="S30" s="87"/>
      <c r="T30" s="88"/>
      <c r="U30" s="91" t="s">
        <v>8</v>
      </c>
      <c r="V30" s="92"/>
      <c r="W30" s="93"/>
      <c r="X30" s="91" t="s">
        <v>8</v>
      </c>
      <c r="Y30" s="92"/>
      <c r="Z30" s="93"/>
      <c r="AA30" s="86" t="s">
        <v>8</v>
      </c>
      <c r="AB30" s="87"/>
      <c r="AC30" s="88"/>
      <c r="AD30" s="86" t="s">
        <v>8</v>
      </c>
      <c r="AE30" s="87"/>
      <c r="AF30" s="88"/>
      <c r="AG30" s="91">
        <v>15.92</v>
      </c>
      <c r="AH30" s="92"/>
      <c r="AI30" s="93"/>
      <c r="AJ30" s="163">
        <f>SUM(AG30*2800)</f>
        <v>44576</v>
      </c>
      <c r="AK30" s="164"/>
      <c r="AL30" s="165"/>
      <c r="AM30" s="86" t="s">
        <v>8</v>
      </c>
      <c r="AN30" s="87"/>
      <c r="AO30" s="88"/>
      <c r="AP30" s="86" t="s">
        <v>8</v>
      </c>
      <c r="AQ30" s="87"/>
      <c r="AR30" s="88"/>
      <c r="AS30" s="91" t="s">
        <v>8</v>
      </c>
      <c r="AT30" s="92"/>
      <c r="AU30" s="93"/>
      <c r="AV30" s="91" t="s">
        <v>8</v>
      </c>
      <c r="AW30" s="92"/>
      <c r="AX30" s="93"/>
      <c r="AY30" s="115" t="s">
        <v>8</v>
      </c>
      <c r="AZ30" s="116"/>
      <c r="BA30" s="117"/>
      <c r="BB30" s="115" t="s">
        <v>8</v>
      </c>
      <c r="BC30" s="116"/>
      <c r="BD30" s="117"/>
      <c r="BE30" s="124">
        <v>17.55</v>
      </c>
      <c r="BF30" s="140"/>
      <c r="BG30" s="125"/>
      <c r="BH30" s="124">
        <f>SUM(BE30*2800)</f>
        <v>49140</v>
      </c>
      <c r="BI30" s="140"/>
      <c r="BJ30" s="125"/>
      <c r="BK30" s="115">
        <v>19.239999999999998</v>
      </c>
      <c r="BL30" s="116"/>
      <c r="BM30" s="117"/>
      <c r="BN30" s="115">
        <v>53872</v>
      </c>
      <c r="BO30" s="116"/>
      <c r="BP30" s="117"/>
      <c r="BQ30" s="124" t="s">
        <v>8</v>
      </c>
      <c r="BR30" s="140"/>
      <c r="BS30" s="125"/>
      <c r="BT30" s="124" t="s">
        <v>8</v>
      </c>
      <c r="BU30" s="140"/>
      <c r="BV30" s="125"/>
      <c r="BW30" s="115" t="s">
        <v>8</v>
      </c>
      <c r="BX30" s="116"/>
      <c r="BY30" s="117"/>
      <c r="BZ30" s="115" t="s">
        <v>8</v>
      </c>
      <c r="CA30" s="116"/>
      <c r="CB30" s="117"/>
      <c r="CC30" s="124" t="s">
        <v>8</v>
      </c>
      <c r="CD30" s="140"/>
      <c r="CE30" s="125"/>
      <c r="CF30" s="124" t="s">
        <v>8</v>
      </c>
      <c r="CG30" s="140"/>
      <c r="CH30" s="125"/>
      <c r="CI30" s="120">
        <v>21.93</v>
      </c>
      <c r="CJ30" s="132"/>
      <c r="CK30" s="121"/>
      <c r="CL30" s="120">
        <v>61413.33</v>
      </c>
      <c r="CM30" s="132"/>
      <c r="CN30" s="121"/>
      <c r="CO30" s="124">
        <v>19.63</v>
      </c>
      <c r="CP30" s="140"/>
      <c r="CQ30" s="125"/>
      <c r="CR30" s="124">
        <f>SUM(CO30*2800)</f>
        <v>54964</v>
      </c>
      <c r="CS30" s="140"/>
      <c r="CT30" s="125"/>
      <c r="CU30" s="8"/>
      <c r="CV30" s="39" t="s">
        <v>69</v>
      </c>
    </row>
    <row r="31" spans="1:100" ht="11.45" customHeight="1" x14ac:dyDescent="0.2">
      <c r="A31" s="2"/>
      <c r="B31" s="15"/>
      <c r="C31" s="86"/>
      <c r="D31" s="88"/>
      <c r="E31" s="86"/>
      <c r="F31" s="88"/>
      <c r="G31" s="96"/>
      <c r="H31" s="97"/>
      <c r="I31" s="104" t="s">
        <v>36</v>
      </c>
      <c r="J31" s="106"/>
      <c r="K31" s="104" t="s">
        <v>36</v>
      </c>
      <c r="L31" s="106"/>
      <c r="M31" s="107" t="s">
        <v>5</v>
      </c>
      <c r="N31" s="108"/>
      <c r="O31" s="115"/>
      <c r="P31" s="117"/>
      <c r="Q31" s="115"/>
      <c r="R31" s="117"/>
      <c r="S31" s="126"/>
      <c r="T31" s="127"/>
      <c r="U31" s="91"/>
      <c r="V31" s="93"/>
      <c r="W31" s="91"/>
      <c r="X31" s="93"/>
      <c r="Y31" s="122"/>
      <c r="Z31" s="123"/>
      <c r="AA31" s="115"/>
      <c r="AB31" s="117"/>
      <c r="AC31" s="115"/>
      <c r="AD31" s="117"/>
      <c r="AE31" s="115"/>
      <c r="AF31" s="117"/>
      <c r="AG31" s="91" t="s">
        <v>7</v>
      </c>
      <c r="AH31" s="93"/>
      <c r="AI31" s="91" t="s">
        <v>7</v>
      </c>
      <c r="AJ31" s="93"/>
      <c r="AK31" s="91" t="s">
        <v>7</v>
      </c>
      <c r="AL31" s="93"/>
      <c r="AM31" s="115"/>
      <c r="AN31" s="117"/>
      <c r="AO31" s="115"/>
      <c r="AP31" s="117"/>
      <c r="AQ31" s="126"/>
      <c r="AR31" s="127"/>
      <c r="AS31" s="91"/>
      <c r="AT31" s="93"/>
      <c r="AU31" s="91"/>
      <c r="AV31" s="93"/>
      <c r="AW31" s="122"/>
      <c r="AX31" s="123"/>
      <c r="AY31" s="120" t="s">
        <v>5</v>
      </c>
      <c r="AZ31" s="121"/>
      <c r="BA31" s="120" t="s">
        <v>5</v>
      </c>
      <c r="BB31" s="121"/>
      <c r="BC31" s="130" t="s">
        <v>5</v>
      </c>
      <c r="BD31" s="131"/>
      <c r="BE31" s="124" t="s">
        <v>43</v>
      </c>
      <c r="BF31" s="125"/>
      <c r="BG31" s="124" t="s">
        <v>43</v>
      </c>
      <c r="BH31" s="125"/>
      <c r="BI31" s="133" t="s">
        <v>5</v>
      </c>
      <c r="BJ31" s="134"/>
      <c r="BK31" s="115" t="s">
        <v>5</v>
      </c>
      <c r="BL31" s="117"/>
      <c r="BM31" s="115" t="s">
        <v>5</v>
      </c>
      <c r="BN31" s="117"/>
      <c r="BO31" s="126" t="s">
        <v>5</v>
      </c>
      <c r="BP31" s="127"/>
      <c r="BQ31" s="124"/>
      <c r="BR31" s="125"/>
      <c r="BS31" s="124"/>
      <c r="BT31" s="125"/>
      <c r="BU31" s="133"/>
      <c r="BV31" s="134"/>
      <c r="BW31" s="115"/>
      <c r="BX31" s="117"/>
      <c r="BY31" s="115"/>
      <c r="BZ31" s="117"/>
      <c r="CA31" s="126"/>
      <c r="CB31" s="127"/>
      <c r="CC31" s="124"/>
      <c r="CD31" s="125"/>
      <c r="CE31" s="124"/>
      <c r="CF31" s="125"/>
      <c r="CG31" s="133"/>
      <c r="CH31" s="134"/>
      <c r="CI31" s="115" t="s">
        <v>5</v>
      </c>
      <c r="CJ31" s="117"/>
      <c r="CK31" s="115" t="s">
        <v>5</v>
      </c>
      <c r="CL31" s="117"/>
      <c r="CM31" s="126" t="s">
        <v>5</v>
      </c>
      <c r="CN31" s="127"/>
      <c r="CO31" s="124" t="s">
        <v>36</v>
      </c>
      <c r="CP31" s="125"/>
      <c r="CQ31" s="124" t="s">
        <v>36</v>
      </c>
      <c r="CR31" s="125"/>
      <c r="CS31" s="133" t="s">
        <v>9</v>
      </c>
      <c r="CT31" s="134"/>
      <c r="CU31" s="8"/>
      <c r="CV31" s="8"/>
    </row>
    <row r="32" spans="1:100" ht="27" customHeight="1" x14ac:dyDescent="0.2">
      <c r="A32" s="7">
        <v>14</v>
      </c>
      <c r="B32" s="14" t="s">
        <v>25</v>
      </c>
      <c r="C32" s="86" t="s">
        <v>8</v>
      </c>
      <c r="D32" s="87"/>
      <c r="E32" s="88"/>
      <c r="F32" s="86" t="s">
        <v>8</v>
      </c>
      <c r="G32" s="87"/>
      <c r="H32" s="88"/>
      <c r="I32" s="104">
        <v>15.44</v>
      </c>
      <c r="J32" s="105"/>
      <c r="K32" s="106"/>
      <c r="L32" s="104">
        <v>38600</v>
      </c>
      <c r="M32" s="105"/>
      <c r="N32" s="106"/>
      <c r="O32" s="86" t="s">
        <v>8</v>
      </c>
      <c r="P32" s="87"/>
      <c r="Q32" s="88"/>
      <c r="R32" s="86" t="s">
        <v>8</v>
      </c>
      <c r="S32" s="87"/>
      <c r="T32" s="88"/>
      <c r="U32" s="91" t="s">
        <v>8</v>
      </c>
      <c r="V32" s="92"/>
      <c r="W32" s="93"/>
      <c r="X32" s="91" t="s">
        <v>8</v>
      </c>
      <c r="Y32" s="92"/>
      <c r="Z32" s="93"/>
      <c r="AA32" s="86" t="s">
        <v>8</v>
      </c>
      <c r="AB32" s="87"/>
      <c r="AC32" s="88"/>
      <c r="AD32" s="86" t="s">
        <v>8</v>
      </c>
      <c r="AE32" s="87"/>
      <c r="AF32" s="88"/>
      <c r="AG32" s="91">
        <v>17.28</v>
      </c>
      <c r="AH32" s="92"/>
      <c r="AI32" s="93"/>
      <c r="AJ32" s="163">
        <f>SUM(AG32*2500)</f>
        <v>43200</v>
      </c>
      <c r="AK32" s="164"/>
      <c r="AL32" s="165"/>
      <c r="AM32" s="86" t="s">
        <v>8</v>
      </c>
      <c r="AN32" s="87"/>
      <c r="AO32" s="88"/>
      <c r="AP32" s="86" t="s">
        <v>8</v>
      </c>
      <c r="AQ32" s="87"/>
      <c r="AR32" s="88"/>
      <c r="AS32" s="124" t="s">
        <v>8</v>
      </c>
      <c r="AT32" s="140"/>
      <c r="AU32" s="125"/>
      <c r="AV32" s="124" t="s">
        <v>8</v>
      </c>
      <c r="AW32" s="140"/>
      <c r="AX32" s="125"/>
      <c r="AY32" s="120">
        <v>20.3</v>
      </c>
      <c r="AZ32" s="132"/>
      <c r="BA32" s="121"/>
      <c r="BB32" s="120">
        <f>SUM(AY32*2500)</f>
        <v>50750</v>
      </c>
      <c r="BC32" s="132"/>
      <c r="BD32" s="121"/>
      <c r="BE32" s="124">
        <v>17.55</v>
      </c>
      <c r="BF32" s="140"/>
      <c r="BG32" s="125"/>
      <c r="BH32" s="124">
        <f>SUM(BE32*2500)</f>
        <v>43875</v>
      </c>
      <c r="BI32" s="140"/>
      <c r="BJ32" s="125"/>
      <c r="BK32" s="115">
        <v>19.239999999999998</v>
      </c>
      <c r="BL32" s="116"/>
      <c r="BM32" s="117"/>
      <c r="BN32" s="115">
        <v>48100</v>
      </c>
      <c r="BO32" s="116"/>
      <c r="BP32" s="117"/>
      <c r="BQ32" s="124" t="s">
        <v>8</v>
      </c>
      <c r="BR32" s="140"/>
      <c r="BS32" s="125"/>
      <c r="BT32" s="124" t="s">
        <v>8</v>
      </c>
      <c r="BU32" s="140"/>
      <c r="BV32" s="125"/>
      <c r="BW32" s="115" t="s">
        <v>8</v>
      </c>
      <c r="BX32" s="116"/>
      <c r="BY32" s="117"/>
      <c r="BZ32" s="115" t="s">
        <v>8</v>
      </c>
      <c r="CA32" s="116"/>
      <c r="CB32" s="117"/>
      <c r="CC32" s="124" t="s">
        <v>8</v>
      </c>
      <c r="CD32" s="140"/>
      <c r="CE32" s="125"/>
      <c r="CF32" s="124" t="s">
        <v>8</v>
      </c>
      <c r="CG32" s="140"/>
      <c r="CH32" s="125"/>
      <c r="CI32" s="115">
        <v>21.93</v>
      </c>
      <c r="CJ32" s="116"/>
      <c r="CK32" s="117"/>
      <c r="CL32" s="115">
        <f>SUM(CI32*2500)</f>
        <v>54825</v>
      </c>
      <c r="CM32" s="116"/>
      <c r="CN32" s="117"/>
      <c r="CO32" s="124">
        <v>21.39</v>
      </c>
      <c r="CP32" s="140"/>
      <c r="CQ32" s="125"/>
      <c r="CR32" s="124">
        <f>SUM(CO32*2500)</f>
        <v>53475</v>
      </c>
      <c r="CS32" s="140"/>
      <c r="CT32" s="125"/>
      <c r="CU32" s="8"/>
      <c r="CV32" s="39" t="s">
        <v>75</v>
      </c>
    </row>
    <row r="33" spans="1:100" ht="11.45" customHeight="1" x14ac:dyDescent="0.2">
      <c r="A33" s="2"/>
      <c r="B33" s="15"/>
      <c r="C33" s="86"/>
      <c r="D33" s="88"/>
      <c r="E33" s="86"/>
      <c r="F33" s="88"/>
      <c r="G33" s="96"/>
      <c r="H33" s="97"/>
      <c r="I33" s="104" t="s">
        <v>36</v>
      </c>
      <c r="J33" s="106"/>
      <c r="K33" s="104" t="s">
        <v>36</v>
      </c>
      <c r="L33" s="106"/>
      <c r="M33" s="107" t="s">
        <v>5</v>
      </c>
      <c r="N33" s="108"/>
      <c r="O33" s="115"/>
      <c r="P33" s="117"/>
      <c r="Q33" s="115"/>
      <c r="R33" s="117"/>
      <c r="S33" s="126"/>
      <c r="T33" s="127"/>
      <c r="U33" s="91"/>
      <c r="V33" s="93"/>
      <c r="W33" s="91"/>
      <c r="X33" s="93"/>
      <c r="Y33" s="122"/>
      <c r="Z33" s="123"/>
      <c r="AA33" s="115"/>
      <c r="AB33" s="117"/>
      <c r="AC33" s="115"/>
      <c r="AD33" s="117"/>
      <c r="AE33" s="115"/>
      <c r="AF33" s="117"/>
      <c r="AG33" s="91" t="s">
        <v>7</v>
      </c>
      <c r="AH33" s="93"/>
      <c r="AI33" s="91" t="s">
        <v>7</v>
      </c>
      <c r="AJ33" s="93"/>
      <c r="AK33" s="91" t="s">
        <v>7</v>
      </c>
      <c r="AL33" s="93"/>
      <c r="AM33" s="115"/>
      <c r="AN33" s="117"/>
      <c r="AO33" s="115"/>
      <c r="AP33" s="117"/>
      <c r="AQ33" s="126"/>
      <c r="AR33" s="127"/>
      <c r="AS33" s="124" t="s">
        <v>7</v>
      </c>
      <c r="AT33" s="125"/>
      <c r="AU33" s="124" t="s">
        <v>7</v>
      </c>
      <c r="AV33" s="125"/>
      <c r="AW33" s="124" t="s">
        <v>7</v>
      </c>
      <c r="AX33" s="125"/>
      <c r="AY33" s="115"/>
      <c r="AZ33" s="117"/>
      <c r="BA33" s="115"/>
      <c r="BB33" s="117"/>
      <c r="BC33" s="126"/>
      <c r="BD33" s="127"/>
      <c r="BE33" s="124" t="s">
        <v>43</v>
      </c>
      <c r="BF33" s="125"/>
      <c r="BG33" s="124" t="s">
        <v>43</v>
      </c>
      <c r="BH33" s="125"/>
      <c r="BI33" s="133" t="s">
        <v>5</v>
      </c>
      <c r="BJ33" s="134"/>
      <c r="BK33" s="115"/>
      <c r="BL33" s="117"/>
      <c r="BM33" s="115"/>
      <c r="BN33" s="117"/>
      <c r="BO33" s="126"/>
      <c r="BP33" s="127"/>
      <c r="BQ33" s="124" t="s">
        <v>36</v>
      </c>
      <c r="BR33" s="125"/>
      <c r="BS33" s="124" t="s">
        <v>36</v>
      </c>
      <c r="BT33" s="125"/>
      <c r="BU33" s="133" t="s">
        <v>5</v>
      </c>
      <c r="BV33" s="134"/>
      <c r="BW33" s="115"/>
      <c r="BX33" s="117"/>
      <c r="BY33" s="115"/>
      <c r="BZ33" s="117"/>
      <c r="CA33" s="126"/>
      <c r="CB33" s="127"/>
      <c r="CC33" s="124"/>
      <c r="CD33" s="125"/>
      <c r="CE33" s="124"/>
      <c r="CF33" s="125"/>
      <c r="CG33" s="133"/>
      <c r="CH33" s="134"/>
      <c r="CI33" s="115"/>
      <c r="CJ33" s="117"/>
      <c r="CK33" s="115"/>
      <c r="CL33" s="117"/>
      <c r="CM33" s="126"/>
      <c r="CN33" s="127"/>
      <c r="CO33" s="124" t="s">
        <v>36</v>
      </c>
      <c r="CP33" s="125"/>
      <c r="CQ33" s="124" t="s">
        <v>36</v>
      </c>
      <c r="CR33" s="125"/>
      <c r="CS33" s="133" t="s">
        <v>9</v>
      </c>
      <c r="CT33" s="134"/>
      <c r="CU33" s="8"/>
      <c r="CV33" s="8"/>
    </row>
    <row r="34" spans="1:100" ht="27" customHeight="1" x14ac:dyDescent="0.2">
      <c r="A34" s="7">
        <v>15</v>
      </c>
      <c r="B34" s="14" t="s">
        <v>26</v>
      </c>
      <c r="C34" s="86" t="s">
        <v>8</v>
      </c>
      <c r="D34" s="87"/>
      <c r="E34" s="88"/>
      <c r="F34" s="86" t="s">
        <v>8</v>
      </c>
      <c r="G34" s="87"/>
      <c r="H34" s="88"/>
      <c r="I34" s="104">
        <v>14.8</v>
      </c>
      <c r="J34" s="105"/>
      <c r="K34" s="106"/>
      <c r="L34" s="104">
        <v>41440</v>
      </c>
      <c r="M34" s="105"/>
      <c r="N34" s="106"/>
      <c r="O34" s="86" t="s">
        <v>8</v>
      </c>
      <c r="P34" s="87"/>
      <c r="Q34" s="88"/>
      <c r="R34" s="86" t="s">
        <v>8</v>
      </c>
      <c r="S34" s="87"/>
      <c r="T34" s="88"/>
      <c r="U34" s="91" t="s">
        <v>8</v>
      </c>
      <c r="V34" s="92"/>
      <c r="W34" s="93"/>
      <c r="X34" s="91" t="s">
        <v>8</v>
      </c>
      <c r="Y34" s="92"/>
      <c r="Z34" s="93"/>
      <c r="AA34" s="86" t="s">
        <v>8</v>
      </c>
      <c r="AB34" s="87"/>
      <c r="AC34" s="88"/>
      <c r="AD34" s="86" t="s">
        <v>8</v>
      </c>
      <c r="AE34" s="87"/>
      <c r="AF34" s="88"/>
      <c r="AG34" s="91">
        <v>15.31</v>
      </c>
      <c r="AH34" s="92"/>
      <c r="AI34" s="93"/>
      <c r="AJ34" s="163">
        <f>SUM(AG34*2800)</f>
        <v>42868</v>
      </c>
      <c r="AK34" s="164"/>
      <c r="AL34" s="165"/>
      <c r="AM34" s="86" t="s">
        <v>8</v>
      </c>
      <c r="AN34" s="87"/>
      <c r="AO34" s="88"/>
      <c r="AP34" s="86" t="s">
        <v>8</v>
      </c>
      <c r="AQ34" s="87"/>
      <c r="AR34" s="88"/>
      <c r="AS34" s="124">
        <v>15.9</v>
      </c>
      <c r="AT34" s="140"/>
      <c r="AU34" s="125"/>
      <c r="AV34" s="124">
        <f>SUM(AS34*2800)</f>
        <v>44520</v>
      </c>
      <c r="AW34" s="140"/>
      <c r="AX34" s="125"/>
      <c r="AY34" s="86" t="s">
        <v>8</v>
      </c>
      <c r="AZ34" s="87"/>
      <c r="BA34" s="88"/>
      <c r="BB34" s="86" t="s">
        <v>8</v>
      </c>
      <c r="BC34" s="87"/>
      <c r="BD34" s="88"/>
      <c r="BE34" s="124">
        <v>17.55</v>
      </c>
      <c r="BF34" s="140"/>
      <c r="BG34" s="125"/>
      <c r="BH34" s="124">
        <f>SUM(BE34*2800)</f>
        <v>49140</v>
      </c>
      <c r="BI34" s="140"/>
      <c r="BJ34" s="125"/>
      <c r="BK34" s="86" t="s">
        <v>8</v>
      </c>
      <c r="BL34" s="87"/>
      <c r="BM34" s="88"/>
      <c r="BN34" s="86" t="s">
        <v>8</v>
      </c>
      <c r="BO34" s="87"/>
      <c r="BP34" s="88"/>
      <c r="BQ34" s="124">
        <v>19.239999999999998</v>
      </c>
      <c r="BR34" s="140"/>
      <c r="BS34" s="125"/>
      <c r="BT34" s="124">
        <v>53872</v>
      </c>
      <c r="BU34" s="140"/>
      <c r="BV34" s="125"/>
      <c r="BW34" s="86" t="s">
        <v>8</v>
      </c>
      <c r="BX34" s="87"/>
      <c r="BY34" s="88"/>
      <c r="BZ34" s="86" t="s">
        <v>8</v>
      </c>
      <c r="CA34" s="87"/>
      <c r="CB34" s="88"/>
      <c r="CC34" s="124" t="s">
        <v>8</v>
      </c>
      <c r="CD34" s="140"/>
      <c r="CE34" s="125"/>
      <c r="CF34" s="124" t="s">
        <v>8</v>
      </c>
      <c r="CG34" s="140"/>
      <c r="CH34" s="125"/>
      <c r="CI34" s="86" t="s">
        <v>8</v>
      </c>
      <c r="CJ34" s="87"/>
      <c r="CK34" s="88"/>
      <c r="CL34" s="86" t="s">
        <v>8</v>
      </c>
      <c r="CM34" s="87"/>
      <c r="CN34" s="88"/>
      <c r="CO34" s="124">
        <v>20.02</v>
      </c>
      <c r="CP34" s="140"/>
      <c r="CQ34" s="125"/>
      <c r="CR34" s="124">
        <f>SUM(CO34*2800)</f>
        <v>56056</v>
      </c>
      <c r="CS34" s="140"/>
      <c r="CT34" s="125"/>
      <c r="CU34" s="8"/>
      <c r="CV34" s="8" t="s">
        <v>68</v>
      </c>
    </row>
    <row r="35" spans="1:100" ht="11.45" customHeight="1" x14ac:dyDescent="0.2">
      <c r="A35" s="2"/>
      <c r="B35" s="15"/>
      <c r="C35" s="86"/>
      <c r="D35" s="88"/>
      <c r="E35" s="86"/>
      <c r="F35" s="88"/>
      <c r="G35" s="96"/>
      <c r="H35" s="97"/>
      <c r="I35" s="104" t="s">
        <v>36</v>
      </c>
      <c r="J35" s="106"/>
      <c r="K35" s="104" t="s">
        <v>36</v>
      </c>
      <c r="L35" s="106"/>
      <c r="M35" s="107" t="s">
        <v>5</v>
      </c>
      <c r="N35" s="108"/>
      <c r="O35" s="115"/>
      <c r="P35" s="117"/>
      <c r="Q35" s="115"/>
      <c r="R35" s="117"/>
      <c r="S35" s="126"/>
      <c r="T35" s="127"/>
      <c r="U35" s="91"/>
      <c r="V35" s="93"/>
      <c r="W35" s="91"/>
      <c r="X35" s="93"/>
      <c r="Y35" s="122"/>
      <c r="Z35" s="123"/>
      <c r="AA35" s="115"/>
      <c r="AB35" s="117"/>
      <c r="AC35" s="115"/>
      <c r="AD35" s="117"/>
      <c r="AE35" s="126"/>
      <c r="AF35" s="127"/>
      <c r="AG35" s="91"/>
      <c r="AH35" s="93"/>
      <c r="AI35" s="91"/>
      <c r="AJ35" s="93"/>
      <c r="AK35" s="122"/>
      <c r="AL35" s="123"/>
      <c r="AM35" s="115"/>
      <c r="AN35" s="117"/>
      <c r="AO35" s="115"/>
      <c r="AP35" s="117"/>
      <c r="AQ35" s="126"/>
      <c r="AR35" s="127"/>
      <c r="AS35" s="124" t="s">
        <v>7</v>
      </c>
      <c r="AT35" s="125"/>
      <c r="AU35" s="124" t="s">
        <v>7</v>
      </c>
      <c r="AV35" s="125"/>
      <c r="AW35" s="124" t="s">
        <v>7</v>
      </c>
      <c r="AX35" s="125"/>
      <c r="AY35" s="115"/>
      <c r="AZ35" s="117"/>
      <c r="BA35" s="115"/>
      <c r="BB35" s="117"/>
      <c r="BC35" s="126"/>
      <c r="BD35" s="127"/>
      <c r="BE35" s="124" t="s">
        <v>43</v>
      </c>
      <c r="BF35" s="125"/>
      <c r="BG35" s="124" t="s">
        <v>43</v>
      </c>
      <c r="BH35" s="125"/>
      <c r="BI35" s="133" t="s">
        <v>5</v>
      </c>
      <c r="BJ35" s="134"/>
      <c r="BK35" s="115"/>
      <c r="BL35" s="117"/>
      <c r="BM35" s="115"/>
      <c r="BN35" s="117"/>
      <c r="BO35" s="126"/>
      <c r="BP35" s="127"/>
      <c r="BQ35" s="124" t="s">
        <v>42</v>
      </c>
      <c r="BR35" s="125"/>
      <c r="BS35" s="124" t="s">
        <v>42</v>
      </c>
      <c r="BT35" s="125"/>
      <c r="BU35" s="133" t="s">
        <v>5</v>
      </c>
      <c r="BV35" s="134"/>
      <c r="BW35" s="115"/>
      <c r="BX35" s="117"/>
      <c r="BY35" s="115"/>
      <c r="BZ35" s="117"/>
      <c r="CA35" s="126"/>
      <c r="CB35" s="127"/>
      <c r="CC35" s="124"/>
      <c r="CD35" s="125"/>
      <c r="CE35" s="124"/>
      <c r="CF35" s="125"/>
      <c r="CG35" s="133"/>
      <c r="CH35" s="134"/>
      <c r="CI35" s="115"/>
      <c r="CJ35" s="117"/>
      <c r="CK35" s="115"/>
      <c r="CL35" s="117"/>
      <c r="CM35" s="126"/>
      <c r="CN35" s="127"/>
      <c r="CO35" s="124" t="s">
        <v>36</v>
      </c>
      <c r="CP35" s="125"/>
      <c r="CQ35" s="124" t="s">
        <v>36</v>
      </c>
      <c r="CR35" s="125"/>
      <c r="CS35" s="133" t="s">
        <v>9</v>
      </c>
      <c r="CT35" s="134"/>
      <c r="CU35" s="8"/>
      <c r="CV35" s="8"/>
    </row>
    <row r="36" spans="1:100" ht="27" customHeight="1" x14ac:dyDescent="0.2">
      <c r="A36" s="7">
        <v>16</v>
      </c>
      <c r="B36" s="14" t="s">
        <v>27</v>
      </c>
      <c r="C36" s="86" t="s">
        <v>8</v>
      </c>
      <c r="D36" s="87"/>
      <c r="E36" s="88"/>
      <c r="F36" s="86" t="s">
        <v>8</v>
      </c>
      <c r="G36" s="87"/>
      <c r="H36" s="88"/>
      <c r="I36" s="104">
        <v>15.17</v>
      </c>
      <c r="J36" s="105"/>
      <c r="K36" s="106"/>
      <c r="L36" s="104">
        <v>37925</v>
      </c>
      <c r="M36" s="105"/>
      <c r="N36" s="106"/>
      <c r="O36" s="86" t="s">
        <v>8</v>
      </c>
      <c r="P36" s="87"/>
      <c r="Q36" s="88"/>
      <c r="R36" s="86" t="s">
        <v>8</v>
      </c>
      <c r="S36" s="87"/>
      <c r="T36" s="88"/>
      <c r="U36" s="91" t="s">
        <v>8</v>
      </c>
      <c r="V36" s="92"/>
      <c r="W36" s="93"/>
      <c r="X36" s="91" t="s">
        <v>8</v>
      </c>
      <c r="Y36" s="92"/>
      <c r="Z36" s="93"/>
      <c r="AA36" s="86" t="s">
        <v>8</v>
      </c>
      <c r="AB36" s="87"/>
      <c r="AC36" s="88"/>
      <c r="AD36" s="86" t="s">
        <v>8</v>
      </c>
      <c r="AE36" s="87"/>
      <c r="AF36" s="88"/>
      <c r="AG36" s="91" t="s">
        <v>8</v>
      </c>
      <c r="AH36" s="92"/>
      <c r="AI36" s="93"/>
      <c r="AJ36" s="91" t="s">
        <v>8</v>
      </c>
      <c r="AK36" s="92"/>
      <c r="AL36" s="93"/>
      <c r="AM36" s="86" t="s">
        <v>8</v>
      </c>
      <c r="AN36" s="87"/>
      <c r="AO36" s="88"/>
      <c r="AP36" s="86" t="s">
        <v>8</v>
      </c>
      <c r="AQ36" s="87"/>
      <c r="AR36" s="88"/>
      <c r="AS36" s="124">
        <v>16.25</v>
      </c>
      <c r="AT36" s="140"/>
      <c r="AU36" s="125"/>
      <c r="AV36" s="124">
        <f>SUM(AS36*2500)</f>
        <v>40625</v>
      </c>
      <c r="AW36" s="140"/>
      <c r="AX36" s="125"/>
      <c r="AY36" s="86" t="s">
        <v>8</v>
      </c>
      <c r="AZ36" s="87"/>
      <c r="BA36" s="88"/>
      <c r="BB36" s="86" t="s">
        <v>8</v>
      </c>
      <c r="BC36" s="87"/>
      <c r="BD36" s="88"/>
      <c r="BE36" s="124">
        <v>17.97</v>
      </c>
      <c r="BF36" s="140"/>
      <c r="BG36" s="125"/>
      <c r="BH36" s="124">
        <f>SUM(BE36*2500)</f>
        <v>44925</v>
      </c>
      <c r="BI36" s="140"/>
      <c r="BJ36" s="125"/>
      <c r="BK36" s="115" t="s">
        <v>8</v>
      </c>
      <c r="BL36" s="116"/>
      <c r="BM36" s="117"/>
      <c r="BN36" s="115" t="s">
        <v>8</v>
      </c>
      <c r="BO36" s="116"/>
      <c r="BP36" s="117"/>
      <c r="BQ36" s="124">
        <v>19.239999999999998</v>
      </c>
      <c r="BR36" s="140"/>
      <c r="BS36" s="125"/>
      <c r="BT36" s="124">
        <v>48100</v>
      </c>
      <c r="BU36" s="140"/>
      <c r="BV36" s="125"/>
      <c r="BW36" s="115" t="s">
        <v>8</v>
      </c>
      <c r="BX36" s="116"/>
      <c r="BY36" s="117"/>
      <c r="BZ36" s="115" t="s">
        <v>8</v>
      </c>
      <c r="CA36" s="116"/>
      <c r="CB36" s="117"/>
      <c r="CC36" s="124" t="s">
        <v>8</v>
      </c>
      <c r="CD36" s="140"/>
      <c r="CE36" s="125"/>
      <c r="CF36" s="124" t="s">
        <v>8</v>
      </c>
      <c r="CG36" s="140"/>
      <c r="CH36" s="125"/>
      <c r="CI36" s="115" t="s">
        <v>8</v>
      </c>
      <c r="CJ36" s="116"/>
      <c r="CK36" s="117"/>
      <c r="CL36" s="115" t="s">
        <v>8</v>
      </c>
      <c r="CM36" s="116"/>
      <c r="CN36" s="117"/>
      <c r="CO36" s="124">
        <v>20.37</v>
      </c>
      <c r="CP36" s="140"/>
      <c r="CQ36" s="125"/>
      <c r="CR36" s="124">
        <f>SUM(CO36*2500)</f>
        <v>50925</v>
      </c>
      <c r="CS36" s="140"/>
      <c r="CT36" s="125"/>
      <c r="CU36" s="8"/>
      <c r="CV36" s="8" t="s">
        <v>68</v>
      </c>
    </row>
    <row r="37" spans="1:100" ht="11.45" customHeight="1" x14ac:dyDescent="0.2">
      <c r="A37" s="2"/>
      <c r="B37" s="15"/>
      <c r="C37" s="86"/>
      <c r="D37" s="88"/>
      <c r="E37" s="86"/>
      <c r="F37" s="88"/>
      <c r="G37" s="96"/>
      <c r="H37" s="97"/>
      <c r="I37" s="124"/>
      <c r="J37" s="125"/>
      <c r="K37" s="124"/>
      <c r="L37" s="125"/>
      <c r="M37" s="133"/>
      <c r="N37" s="134"/>
      <c r="O37" s="115"/>
      <c r="P37" s="117"/>
      <c r="Q37" s="115"/>
      <c r="R37" s="117"/>
      <c r="S37" s="126"/>
      <c r="T37" s="127"/>
      <c r="U37" s="91"/>
      <c r="V37" s="93"/>
      <c r="W37" s="91"/>
      <c r="X37" s="93"/>
      <c r="Y37" s="122"/>
      <c r="Z37" s="123"/>
      <c r="AA37" s="115"/>
      <c r="AB37" s="117"/>
      <c r="AC37" s="115"/>
      <c r="AD37" s="117"/>
      <c r="AE37" s="126"/>
      <c r="AF37" s="127"/>
      <c r="AG37" s="91"/>
      <c r="AH37" s="93"/>
      <c r="AI37" s="91"/>
      <c r="AJ37" s="93"/>
      <c r="AK37" s="122"/>
      <c r="AL37" s="123"/>
      <c r="AM37" s="115"/>
      <c r="AN37" s="117"/>
      <c r="AO37" s="115"/>
      <c r="AP37" s="117"/>
      <c r="AQ37" s="126"/>
      <c r="AR37" s="127"/>
      <c r="AS37" s="143" t="s">
        <v>7</v>
      </c>
      <c r="AT37" s="145"/>
      <c r="AU37" s="143" t="s">
        <v>7</v>
      </c>
      <c r="AV37" s="145"/>
      <c r="AW37" s="166" t="s">
        <v>7</v>
      </c>
      <c r="AX37" s="167"/>
      <c r="AY37" s="115"/>
      <c r="AZ37" s="117"/>
      <c r="BA37" s="115"/>
      <c r="BB37" s="117"/>
      <c r="BC37" s="126"/>
      <c r="BD37" s="127"/>
      <c r="BE37" s="124"/>
      <c r="BF37" s="125"/>
      <c r="BG37" s="124"/>
      <c r="BH37" s="125"/>
      <c r="BI37" s="133"/>
      <c r="BJ37" s="134"/>
      <c r="BK37" s="115"/>
      <c r="BL37" s="117"/>
      <c r="BM37" s="115"/>
      <c r="BN37" s="117"/>
      <c r="BO37" s="126"/>
      <c r="BP37" s="127"/>
      <c r="BQ37" s="104" t="s">
        <v>42</v>
      </c>
      <c r="BR37" s="106"/>
      <c r="BS37" s="104" t="s">
        <v>42</v>
      </c>
      <c r="BT37" s="106"/>
      <c r="BU37" s="107" t="s">
        <v>5</v>
      </c>
      <c r="BV37" s="108"/>
      <c r="BW37" s="115"/>
      <c r="BX37" s="117"/>
      <c r="BY37" s="115"/>
      <c r="BZ37" s="117"/>
      <c r="CA37" s="126"/>
      <c r="CB37" s="127"/>
      <c r="CC37" s="124"/>
      <c r="CD37" s="125"/>
      <c r="CE37" s="124"/>
      <c r="CF37" s="125"/>
      <c r="CG37" s="133"/>
      <c r="CH37" s="134"/>
      <c r="CI37" s="115"/>
      <c r="CJ37" s="117"/>
      <c r="CK37" s="115"/>
      <c r="CL37" s="117"/>
      <c r="CM37" s="126"/>
      <c r="CN37" s="127"/>
      <c r="CO37" s="143" t="s">
        <v>42</v>
      </c>
      <c r="CP37" s="145"/>
      <c r="CQ37" s="143" t="s">
        <v>42</v>
      </c>
      <c r="CR37" s="145"/>
      <c r="CS37" s="166" t="s">
        <v>10</v>
      </c>
      <c r="CT37" s="167"/>
      <c r="CU37" s="8"/>
      <c r="CV37" s="8"/>
    </row>
    <row r="38" spans="1:100" ht="27" customHeight="1" x14ac:dyDescent="0.2">
      <c r="A38" s="7">
        <v>17</v>
      </c>
      <c r="B38" s="14" t="s">
        <v>28</v>
      </c>
      <c r="C38" s="86" t="s">
        <v>8</v>
      </c>
      <c r="D38" s="87"/>
      <c r="E38" s="88"/>
      <c r="F38" s="86" t="s">
        <v>8</v>
      </c>
      <c r="G38" s="87"/>
      <c r="H38" s="88"/>
      <c r="I38" s="91" t="s">
        <v>8</v>
      </c>
      <c r="J38" s="92"/>
      <c r="K38" s="93"/>
      <c r="L38" s="91" t="s">
        <v>8</v>
      </c>
      <c r="M38" s="92"/>
      <c r="N38" s="93"/>
      <c r="O38" s="86" t="s">
        <v>8</v>
      </c>
      <c r="P38" s="87"/>
      <c r="Q38" s="88"/>
      <c r="R38" s="86" t="s">
        <v>8</v>
      </c>
      <c r="S38" s="87"/>
      <c r="T38" s="88"/>
      <c r="U38" s="91" t="s">
        <v>8</v>
      </c>
      <c r="V38" s="92"/>
      <c r="W38" s="93"/>
      <c r="X38" s="91" t="s">
        <v>8</v>
      </c>
      <c r="Y38" s="92"/>
      <c r="Z38" s="93"/>
      <c r="AA38" s="86" t="s">
        <v>8</v>
      </c>
      <c r="AB38" s="87"/>
      <c r="AC38" s="88"/>
      <c r="AD38" s="86" t="s">
        <v>8</v>
      </c>
      <c r="AE38" s="87"/>
      <c r="AF38" s="88"/>
      <c r="AG38" s="91" t="s">
        <v>8</v>
      </c>
      <c r="AH38" s="92"/>
      <c r="AI38" s="93"/>
      <c r="AJ38" s="91" t="s">
        <v>8</v>
      </c>
      <c r="AK38" s="92"/>
      <c r="AL38" s="93"/>
      <c r="AM38" s="86" t="s">
        <v>8</v>
      </c>
      <c r="AN38" s="87"/>
      <c r="AO38" s="88"/>
      <c r="AP38" s="86" t="s">
        <v>8</v>
      </c>
      <c r="AQ38" s="87"/>
      <c r="AR38" s="88"/>
      <c r="AS38" s="143">
        <v>16.75</v>
      </c>
      <c r="AT38" s="144"/>
      <c r="AU38" s="145"/>
      <c r="AV38" s="124">
        <f>SUM(AS38*2500)</f>
        <v>41875</v>
      </c>
      <c r="AW38" s="140"/>
      <c r="AX38" s="125"/>
      <c r="AY38" s="86" t="s">
        <v>8</v>
      </c>
      <c r="AZ38" s="87"/>
      <c r="BA38" s="88"/>
      <c r="BB38" s="86" t="s">
        <v>8</v>
      </c>
      <c r="BC38" s="87"/>
      <c r="BD38" s="88"/>
      <c r="BE38" s="124" t="s">
        <v>8</v>
      </c>
      <c r="BF38" s="140"/>
      <c r="BG38" s="125"/>
      <c r="BH38" s="124" t="s">
        <v>8</v>
      </c>
      <c r="BI38" s="140"/>
      <c r="BJ38" s="125"/>
      <c r="BK38" s="115" t="s">
        <v>8</v>
      </c>
      <c r="BL38" s="116"/>
      <c r="BM38" s="117"/>
      <c r="BN38" s="115" t="s">
        <v>8</v>
      </c>
      <c r="BO38" s="116"/>
      <c r="BP38" s="117"/>
      <c r="BQ38" s="104">
        <v>19.239999999999998</v>
      </c>
      <c r="BR38" s="105"/>
      <c r="BS38" s="106"/>
      <c r="BT38" s="104">
        <v>48100</v>
      </c>
      <c r="BU38" s="105"/>
      <c r="BV38" s="106"/>
      <c r="BW38" s="115" t="s">
        <v>8</v>
      </c>
      <c r="BX38" s="116"/>
      <c r="BY38" s="117"/>
      <c r="BZ38" s="115" t="s">
        <v>8</v>
      </c>
      <c r="CA38" s="116"/>
      <c r="CB38" s="117"/>
      <c r="CC38" s="124" t="s">
        <v>8</v>
      </c>
      <c r="CD38" s="140"/>
      <c r="CE38" s="125"/>
      <c r="CF38" s="124" t="s">
        <v>8</v>
      </c>
      <c r="CG38" s="140"/>
      <c r="CH38" s="125"/>
      <c r="CI38" s="115" t="s">
        <v>8</v>
      </c>
      <c r="CJ38" s="116"/>
      <c r="CK38" s="117"/>
      <c r="CL38" s="115" t="s">
        <v>8</v>
      </c>
      <c r="CM38" s="116"/>
      <c r="CN38" s="117"/>
      <c r="CO38" s="143">
        <v>21.33</v>
      </c>
      <c r="CP38" s="144"/>
      <c r="CQ38" s="145"/>
      <c r="CR38" s="143">
        <f>SUM(CO38*2500)</f>
        <v>53324.999999999993</v>
      </c>
      <c r="CS38" s="144"/>
      <c r="CT38" s="145"/>
      <c r="CU38" s="8"/>
      <c r="CV38" s="8" t="s">
        <v>68</v>
      </c>
    </row>
    <row r="39" spans="1:100" ht="11.45" customHeight="1" x14ac:dyDescent="0.2">
      <c r="A39" s="2"/>
      <c r="B39" s="15"/>
      <c r="C39" s="86"/>
      <c r="D39" s="88"/>
      <c r="E39" s="86"/>
      <c r="F39" s="88"/>
      <c r="G39" s="96"/>
      <c r="H39" s="97"/>
      <c r="I39" s="104" t="s">
        <v>36</v>
      </c>
      <c r="J39" s="106"/>
      <c r="K39" s="104" t="s">
        <v>36</v>
      </c>
      <c r="L39" s="106"/>
      <c r="M39" s="107" t="s">
        <v>5</v>
      </c>
      <c r="N39" s="108"/>
      <c r="O39" s="115"/>
      <c r="P39" s="117"/>
      <c r="Q39" s="115"/>
      <c r="R39" s="117"/>
      <c r="S39" s="126"/>
      <c r="T39" s="127"/>
      <c r="U39" s="91"/>
      <c r="V39" s="93"/>
      <c r="W39" s="91"/>
      <c r="X39" s="93"/>
      <c r="Y39" s="122"/>
      <c r="Z39" s="123"/>
      <c r="AA39" s="115"/>
      <c r="AB39" s="117"/>
      <c r="AC39" s="115"/>
      <c r="AD39" s="117"/>
      <c r="AE39" s="115"/>
      <c r="AF39" s="117"/>
      <c r="AG39" s="91" t="s">
        <v>7</v>
      </c>
      <c r="AH39" s="93"/>
      <c r="AI39" s="91" t="s">
        <v>7</v>
      </c>
      <c r="AJ39" s="93"/>
      <c r="AK39" s="91" t="s">
        <v>7</v>
      </c>
      <c r="AL39" s="93"/>
      <c r="AM39" s="115"/>
      <c r="AN39" s="117"/>
      <c r="AO39" s="115"/>
      <c r="AP39" s="117"/>
      <c r="AQ39" s="126"/>
      <c r="AR39" s="127"/>
      <c r="AS39" s="91"/>
      <c r="AT39" s="93"/>
      <c r="AU39" s="91"/>
      <c r="AV39" s="93"/>
      <c r="AW39" s="122"/>
      <c r="AX39" s="123"/>
      <c r="AY39" s="115"/>
      <c r="AZ39" s="117"/>
      <c r="BA39" s="115"/>
      <c r="BB39" s="117"/>
      <c r="BC39" s="126"/>
      <c r="BD39" s="127"/>
      <c r="BE39" s="124" t="s">
        <v>43</v>
      </c>
      <c r="BF39" s="125"/>
      <c r="BG39" s="124" t="s">
        <v>43</v>
      </c>
      <c r="BH39" s="125"/>
      <c r="BI39" s="133" t="s">
        <v>5</v>
      </c>
      <c r="BJ39" s="134"/>
      <c r="BK39" s="178" t="s">
        <v>5</v>
      </c>
      <c r="BL39" s="179"/>
      <c r="BM39" s="178" t="s">
        <v>5</v>
      </c>
      <c r="BN39" s="179"/>
      <c r="BO39" s="180" t="s">
        <v>5</v>
      </c>
      <c r="BP39" s="181"/>
      <c r="BQ39" s="124"/>
      <c r="BR39" s="125"/>
      <c r="BS39" s="124"/>
      <c r="BT39" s="125"/>
      <c r="BU39" s="133"/>
      <c r="BV39" s="134"/>
      <c r="BW39" s="115"/>
      <c r="BX39" s="117"/>
      <c r="BY39" s="115"/>
      <c r="BZ39" s="117"/>
      <c r="CA39" s="126"/>
      <c r="CB39" s="127"/>
      <c r="CC39" s="124"/>
      <c r="CD39" s="125"/>
      <c r="CE39" s="124"/>
      <c r="CF39" s="125"/>
      <c r="CG39" s="133"/>
      <c r="CH39" s="134"/>
      <c r="CI39" s="120" t="s">
        <v>10</v>
      </c>
      <c r="CJ39" s="121"/>
      <c r="CK39" s="120" t="s">
        <v>10</v>
      </c>
      <c r="CL39" s="121"/>
      <c r="CM39" s="130" t="s">
        <v>10</v>
      </c>
      <c r="CN39" s="131"/>
      <c r="CO39" s="124" t="s">
        <v>36</v>
      </c>
      <c r="CP39" s="125"/>
      <c r="CQ39" s="124" t="s">
        <v>36</v>
      </c>
      <c r="CR39" s="125"/>
      <c r="CS39" s="133" t="s">
        <v>9</v>
      </c>
      <c r="CT39" s="134"/>
      <c r="CU39" s="8"/>
      <c r="CV39" s="8"/>
    </row>
    <row r="40" spans="1:100" s="3" customFormat="1" ht="27.6" customHeight="1" x14ac:dyDescent="0.2">
      <c r="A40" s="7">
        <v>18</v>
      </c>
      <c r="B40" s="16" t="s">
        <v>29</v>
      </c>
      <c r="C40" s="86" t="s">
        <v>8</v>
      </c>
      <c r="D40" s="87"/>
      <c r="E40" s="88"/>
      <c r="F40" s="86" t="s">
        <v>8</v>
      </c>
      <c r="G40" s="87"/>
      <c r="H40" s="88"/>
      <c r="I40" s="104">
        <v>14.56</v>
      </c>
      <c r="J40" s="105"/>
      <c r="K40" s="106"/>
      <c r="L40" s="104">
        <v>36400</v>
      </c>
      <c r="M40" s="105"/>
      <c r="N40" s="106"/>
      <c r="O40" s="86" t="s">
        <v>8</v>
      </c>
      <c r="P40" s="87"/>
      <c r="Q40" s="88"/>
      <c r="R40" s="86" t="s">
        <v>8</v>
      </c>
      <c r="S40" s="87"/>
      <c r="T40" s="88"/>
      <c r="U40" s="91" t="s">
        <v>8</v>
      </c>
      <c r="V40" s="92"/>
      <c r="W40" s="93"/>
      <c r="X40" s="91" t="s">
        <v>8</v>
      </c>
      <c r="Y40" s="92"/>
      <c r="Z40" s="93"/>
      <c r="AA40" s="86" t="s">
        <v>8</v>
      </c>
      <c r="AB40" s="87"/>
      <c r="AC40" s="88"/>
      <c r="AD40" s="86" t="s">
        <v>8</v>
      </c>
      <c r="AE40" s="87"/>
      <c r="AF40" s="88"/>
      <c r="AG40" s="124">
        <v>16.25</v>
      </c>
      <c r="AH40" s="140"/>
      <c r="AI40" s="125"/>
      <c r="AJ40" s="124">
        <f>SUM(AG40*2500)</f>
        <v>40625</v>
      </c>
      <c r="AK40" s="140"/>
      <c r="AL40" s="125"/>
      <c r="AM40" s="86" t="s">
        <v>8</v>
      </c>
      <c r="AN40" s="87"/>
      <c r="AO40" s="88"/>
      <c r="AP40" s="86" t="s">
        <v>8</v>
      </c>
      <c r="AQ40" s="87"/>
      <c r="AR40" s="88"/>
      <c r="AS40" s="91" t="s">
        <v>8</v>
      </c>
      <c r="AT40" s="92"/>
      <c r="AU40" s="93"/>
      <c r="AV40" s="91" t="s">
        <v>8</v>
      </c>
      <c r="AW40" s="92"/>
      <c r="AX40" s="93"/>
      <c r="AY40" s="86" t="s">
        <v>8</v>
      </c>
      <c r="AZ40" s="87"/>
      <c r="BA40" s="88"/>
      <c r="BB40" s="86" t="s">
        <v>8</v>
      </c>
      <c r="BC40" s="87"/>
      <c r="BD40" s="88"/>
      <c r="BE40" s="124">
        <v>17.55</v>
      </c>
      <c r="BF40" s="140"/>
      <c r="BG40" s="125"/>
      <c r="BH40" s="124">
        <f>SUM(BE40*2500)</f>
        <v>43875</v>
      </c>
      <c r="BI40" s="140"/>
      <c r="BJ40" s="125"/>
      <c r="BK40" s="178">
        <v>19.239999999999998</v>
      </c>
      <c r="BL40" s="182"/>
      <c r="BM40" s="179"/>
      <c r="BN40" s="178">
        <v>48100</v>
      </c>
      <c r="BO40" s="182"/>
      <c r="BP40" s="179"/>
      <c r="BQ40" s="124" t="s">
        <v>8</v>
      </c>
      <c r="BR40" s="140"/>
      <c r="BS40" s="125"/>
      <c r="BT40" s="124" t="s">
        <v>8</v>
      </c>
      <c r="BU40" s="140"/>
      <c r="BV40" s="125"/>
      <c r="BW40" s="115" t="s">
        <v>8</v>
      </c>
      <c r="BX40" s="116"/>
      <c r="BY40" s="117"/>
      <c r="BZ40" s="115" t="s">
        <v>8</v>
      </c>
      <c r="CA40" s="116"/>
      <c r="CB40" s="117"/>
      <c r="CC40" s="124" t="s">
        <v>8</v>
      </c>
      <c r="CD40" s="140"/>
      <c r="CE40" s="125"/>
      <c r="CF40" s="124" t="s">
        <v>8</v>
      </c>
      <c r="CG40" s="140"/>
      <c r="CH40" s="125"/>
      <c r="CI40" s="120">
        <v>21.93</v>
      </c>
      <c r="CJ40" s="132"/>
      <c r="CK40" s="121"/>
      <c r="CL40" s="120">
        <v>54833.33</v>
      </c>
      <c r="CM40" s="132"/>
      <c r="CN40" s="121"/>
      <c r="CO40" s="124">
        <v>20.53</v>
      </c>
      <c r="CP40" s="140"/>
      <c r="CQ40" s="125"/>
      <c r="CR40" s="124">
        <f>SUM(CO40*2500)</f>
        <v>51325</v>
      </c>
      <c r="CS40" s="140"/>
      <c r="CT40" s="125"/>
      <c r="CU40" s="9"/>
      <c r="CV40" s="41" t="s">
        <v>70</v>
      </c>
    </row>
    <row r="41" spans="1:100" ht="23.25" customHeight="1" x14ac:dyDescent="0.2">
      <c r="A41" s="4"/>
      <c r="B41" s="5"/>
      <c r="C41" s="25"/>
      <c r="D41" s="89">
        <v>0</v>
      </c>
      <c r="E41" s="89"/>
      <c r="F41" s="89"/>
      <c r="G41" s="89"/>
      <c r="H41" s="90"/>
      <c r="I41" s="17"/>
      <c r="J41" s="94">
        <f>SUM(L40,L36,L34,L32,L30,L16,L14,L10,L8,L6)</f>
        <v>581546</v>
      </c>
      <c r="K41" s="94"/>
      <c r="L41" s="94"/>
      <c r="M41" s="94"/>
      <c r="N41" s="95"/>
      <c r="O41" s="26"/>
      <c r="P41" s="84">
        <f>SUM(R28,R26,R24,R22,R20,R16,R14,R10,R6)</f>
        <v>572166</v>
      </c>
      <c r="Q41" s="84"/>
      <c r="R41" s="84"/>
      <c r="S41" s="84"/>
      <c r="T41" s="85"/>
      <c r="U41" s="18"/>
      <c r="V41" s="18"/>
      <c r="W41" s="94">
        <v>100537.2</v>
      </c>
      <c r="X41" s="94"/>
      <c r="Y41" s="94"/>
      <c r="Z41" s="95"/>
      <c r="AA41" s="26"/>
      <c r="AB41" s="26"/>
      <c r="AC41" s="26"/>
      <c r="AD41" s="84">
        <v>0</v>
      </c>
      <c r="AE41" s="84"/>
      <c r="AF41" s="85"/>
      <c r="AG41" s="19"/>
      <c r="AH41" s="19"/>
      <c r="AI41" s="94">
        <f>SUM(AJ40,AJ34,AJ32,AJ30,AJ16,AJ14,AJ12,AJ10,AJ8,AJ6)</f>
        <v>611288.80000000005</v>
      </c>
      <c r="AJ41" s="94"/>
      <c r="AK41" s="94"/>
      <c r="AL41" s="95"/>
      <c r="AM41" s="26"/>
      <c r="AN41" s="26"/>
      <c r="AO41" s="26"/>
      <c r="AP41" s="84">
        <v>0</v>
      </c>
      <c r="AQ41" s="84"/>
      <c r="AR41" s="85"/>
      <c r="AS41" s="20"/>
      <c r="AT41" s="201">
        <v>374602</v>
      </c>
      <c r="AU41" s="201"/>
      <c r="AV41" s="201"/>
      <c r="AW41" s="201"/>
      <c r="AX41" s="202"/>
      <c r="AY41" s="26"/>
      <c r="AZ41" s="84">
        <f>SUM(BB5:BD40)</f>
        <v>566976</v>
      </c>
      <c r="BA41" s="84"/>
      <c r="BB41" s="84"/>
      <c r="BC41" s="84"/>
      <c r="BD41" s="85"/>
      <c r="BE41" s="21"/>
      <c r="BF41" s="203">
        <v>545679</v>
      </c>
      <c r="BG41" s="203"/>
      <c r="BH41" s="203"/>
      <c r="BI41" s="203"/>
      <c r="BJ41" s="204"/>
      <c r="BK41" s="26"/>
      <c r="BL41" s="84">
        <f>SUM(BN5:BP40)</f>
        <v>514952</v>
      </c>
      <c r="BM41" s="84"/>
      <c r="BN41" s="84"/>
      <c r="BO41" s="84"/>
      <c r="BP41" s="85"/>
      <c r="BQ41" s="22"/>
      <c r="BR41" s="201">
        <v>340643</v>
      </c>
      <c r="BS41" s="201"/>
      <c r="BT41" s="201"/>
      <c r="BU41" s="201"/>
      <c r="BV41" s="202"/>
      <c r="BW41" s="200">
        <f>SUM(BZ5:CB40)</f>
        <v>139776</v>
      </c>
      <c r="BX41" s="84"/>
      <c r="BY41" s="84"/>
      <c r="BZ41" s="84"/>
      <c r="CA41" s="84"/>
      <c r="CB41" s="85"/>
      <c r="CC41" s="23"/>
      <c r="CD41" s="23"/>
      <c r="CE41" s="198">
        <v>0</v>
      </c>
      <c r="CF41" s="198"/>
      <c r="CG41" s="198"/>
      <c r="CH41" s="199"/>
      <c r="CI41" s="200">
        <f>SUM(CL5:CN40)</f>
        <v>744220.87</v>
      </c>
      <c r="CJ41" s="84"/>
      <c r="CK41" s="84"/>
      <c r="CL41" s="84"/>
      <c r="CM41" s="84"/>
      <c r="CN41" s="85"/>
      <c r="CO41" s="24"/>
      <c r="CP41" s="24"/>
      <c r="CQ41" s="208">
        <f>SUM(CR40,CR38,CR36,CR34,CR32,CR30,CR20,CR16,CR14,CR12,CR10,CR8,CR6)</f>
        <v>855002.6</v>
      </c>
      <c r="CR41" s="208"/>
      <c r="CS41" s="208"/>
      <c r="CT41" s="209"/>
      <c r="CU41" s="8"/>
      <c r="CV41" s="8"/>
    </row>
    <row r="42" spans="1:100" x14ac:dyDescent="0.2">
      <c r="B42" s="32" t="s">
        <v>59</v>
      </c>
      <c r="C42" s="33"/>
      <c r="D42" s="33"/>
      <c r="E42" s="33"/>
      <c r="F42" s="33"/>
      <c r="G42" s="34"/>
      <c r="H42" s="34"/>
      <c r="I42" s="34"/>
      <c r="J42" s="34"/>
      <c r="K42" s="34"/>
      <c r="L42" s="34"/>
      <c r="M42" s="34"/>
      <c r="N42" s="34"/>
      <c r="O42" s="35"/>
      <c r="P42" s="35"/>
      <c r="Q42" s="35"/>
      <c r="R42" s="36"/>
      <c r="S42" s="36"/>
      <c r="T42" s="36"/>
      <c r="U42" s="37"/>
      <c r="V42" s="37"/>
      <c r="W42" s="37"/>
      <c r="X42" s="37"/>
      <c r="Y42" s="37"/>
      <c r="Z42" s="37"/>
      <c r="AA42" s="35"/>
      <c r="AB42" s="35"/>
      <c r="AC42" s="35"/>
      <c r="AD42" s="35"/>
      <c r="AE42" s="38"/>
      <c r="AF42" s="38"/>
      <c r="AG42" s="38"/>
      <c r="AH42" s="38"/>
      <c r="AI42" s="38"/>
      <c r="AJ42" s="38"/>
      <c r="AK42" s="38"/>
      <c r="AL42" s="38"/>
      <c r="AM42" s="35"/>
      <c r="AN42" s="35"/>
      <c r="AO42" s="35"/>
      <c r="AP42" s="35"/>
      <c r="AQ42" s="38"/>
      <c r="AR42" s="38"/>
      <c r="AS42" s="38"/>
      <c r="AT42" s="38"/>
      <c r="AU42" s="13"/>
      <c r="AV42" s="13"/>
      <c r="AW42" s="13"/>
      <c r="AX42" s="13"/>
      <c r="AY42" s="12"/>
      <c r="AZ42" s="12"/>
      <c r="BA42" s="12"/>
      <c r="BB42" s="12"/>
      <c r="BC42" s="13"/>
      <c r="BD42" s="13"/>
      <c r="BE42" s="13"/>
      <c r="BF42" s="13"/>
      <c r="BG42" s="13"/>
      <c r="BH42" s="13"/>
      <c r="BI42" s="13"/>
      <c r="BJ42" s="13"/>
      <c r="BK42" s="12"/>
      <c r="BL42" s="12"/>
      <c r="BM42" s="12"/>
      <c r="BN42" s="12"/>
      <c r="BO42" s="13"/>
      <c r="BP42" s="13"/>
      <c r="BQ42" s="13"/>
      <c r="BR42" s="13"/>
      <c r="BS42" s="13"/>
      <c r="BT42" s="13"/>
      <c r="BU42" s="13"/>
      <c r="BV42" s="13"/>
      <c r="BW42" s="12"/>
      <c r="BX42" s="12"/>
      <c r="BY42" s="12"/>
      <c r="BZ42" s="12"/>
      <c r="CA42" s="13"/>
      <c r="CB42" s="13"/>
      <c r="CC42" s="13"/>
      <c r="CD42" s="13"/>
      <c r="CE42" s="13"/>
      <c r="CF42" s="13"/>
      <c r="CG42" s="13"/>
      <c r="CH42" s="13"/>
      <c r="CI42" s="210" t="s">
        <v>58</v>
      </c>
      <c r="CJ42" s="210"/>
      <c r="CK42" s="210"/>
      <c r="CL42" s="210"/>
      <c r="CM42" s="210"/>
      <c r="CN42" s="210"/>
      <c r="CO42" s="8"/>
      <c r="CP42" s="8"/>
      <c r="CQ42" s="8"/>
      <c r="CR42" s="8"/>
      <c r="CS42" s="8"/>
      <c r="CT42" s="8"/>
      <c r="CU42" s="8"/>
      <c r="CV42" s="8"/>
    </row>
    <row r="43" spans="1:100" ht="15.75" customHeight="1" x14ac:dyDescent="0.2">
      <c r="B43" s="32" t="s">
        <v>60</v>
      </c>
      <c r="C43" s="33"/>
      <c r="D43" s="33"/>
      <c r="E43" s="33"/>
      <c r="F43" s="33"/>
      <c r="G43" s="34"/>
      <c r="H43" s="34"/>
      <c r="I43" s="34"/>
      <c r="J43" s="34"/>
      <c r="K43" s="34"/>
      <c r="L43" s="34"/>
      <c r="M43" s="34"/>
      <c r="N43" s="34"/>
      <c r="O43" s="35"/>
      <c r="P43" s="35"/>
      <c r="Q43" s="35"/>
      <c r="R43" s="35"/>
      <c r="S43" s="38"/>
      <c r="T43" s="38"/>
      <c r="U43" s="38"/>
      <c r="V43" s="38"/>
      <c r="W43" s="38"/>
      <c r="X43" s="38"/>
      <c r="Y43" s="38"/>
      <c r="Z43" s="38"/>
      <c r="AA43" s="35"/>
      <c r="AB43" s="35"/>
      <c r="AC43" s="35"/>
      <c r="AD43" s="35"/>
      <c r="AE43" s="38"/>
      <c r="AF43" s="38"/>
      <c r="AG43" s="38"/>
      <c r="AH43" s="38"/>
      <c r="AI43" s="38"/>
      <c r="AJ43" s="38"/>
      <c r="AK43" s="38"/>
      <c r="AL43" s="38"/>
      <c r="AM43" s="35"/>
      <c r="AN43" s="35"/>
      <c r="AO43" s="35"/>
      <c r="AP43" s="35"/>
      <c r="AQ43" s="38"/>
      <c r="AR43" s="38"/>
      <c r="AS43" s="38"/>
      <c r="AT43" s="38"/>
      <c r="AU43" s="13"/>
      <c r="AV43" s="13"/>
      <c r="AW43" s="13"/>
      <c r="AX43" s="13"/>
      <c r="AY43" s="12"/>
      <c r="AZ43" s="12"/>
      <c r="BA43" s="12"/>
      <c r="BB43" s="12"/>
      <c r="BC43" s="13"/>
      <c r="BD43" s="13"/>
      <c r="BE43" s="13"/>
      <c r="BF43" s="13"/>
      <c r="BG43" s="13"/>
      <c r="BH43" s="13"/>
      <c r="BI43" s="13"/>
      <c r="BJ43" s="13"/>
      <c r="BK43" s="12"/>
      <c r="BL43" s="12"/>
      <c r="BM43" s="12"/>
      <c r="BN43" s="12"/>
      <c r="BO43" s="13"/>
      <c r="BP43" s="13"/>
      <c r="BQ43" s="13"/>
      <c r="BR43" s="13"/>
      <c r="BS43" s="13"/>
      <c r="BT43" s="13"/>
      <c r="BU43" s="13"/>
      <c r="BV43" s="13"/>
      <c r="BW43" s="12"/>
      <c r="BX43" s="12"/>
      <c r="BY43" s="12"/>
      <c r="BZ43" s="12"/>
      <c r="CA43" s="13"/>
      <c r="CB43" s="13"/>
      <c r="CC43" s="13"/>
      <c r="CD43" s="13"/>
      <c r="CE43" s="13"/>
      <c r="CF43" s="13"/>
      <c r="CG43" s="13"/>
      <c r="CH43" s="13"/>
      <c r="CI43" s="12"/>
      <c r="CJ43" s="12"/>
      <c r="CK43" s="12"/>
      <c r="CL43" s="12"/>
      <c r="CM43" s="13"/>
      <c r="CN43" s="13"/>
      <c r="CO43" s="8"/>
      <c r="CP43" s="8"/>
      <c r="CQ43" s="8"/>
      <c r="CR43" s="8"/>
      <c r="CS43" s="8"/>
      <c r="CT43" s="8"/>
      <c r="CU43" s="8"/>
      <c r="CV43" s="8"/>
    </row>
    <row r="44" spans="1:100" x14ac:dyDescent="0.2">
      <c r="B44" s="32" t="s">
        <v>61</v>
      </c>
      <c r="C44" s="33"/>
      <c r="D44" s="33"/>
      <c r="E44" s="33"/>
      <c r="F44" s="33"/>
      <c r="G44" s="34"/>
      <c r="H44" s="34"/>
      <c r="I44" s="34"/>
      <c r="J44" s="34"/>
      <c r="K44" s="34"/>
      <c r="L44" s="34"/>
      <c r="M44" s="34"/>
      <c r="N44" s="34"/>
      <c r="O44" s="35" t="s">
        <v>62</v>
      </c>
      <c r="P44" s="35"/>
      <c r="Q44" s="35"/>
      <c r="R44" s="35"/>
      <c r="S44" s="38"/>
      <c r="T44" s="38"/>
      <c r="U44" s="38"/>
      <c r="V44" s="38"/>
      <c r="W44" s="38"/>
      <c r="X44" s="38"/>
      <c r="Y44" s="38"/>
      <c r="Z44" s="38"/>
      <c r="AA44" s="35"/>
      <c r="AB44" s="35"/>
      <c r="AC44" s="35"/>
      <c r="AD44" s="35"/>
      <c r="AE44" s="38"/>
      <c r="AF44" s="38"/>
      <c r="AG44" s="38"/>
      <c r="AH44" s="38"/>
      <c r="AI44" s="38"/>
      <c r="AJ44" s="38"/>
      <c r="AK44" s="38"/>
      <c r="AL44" s="38"/>
      <c r="AM44" s="35"/>
      <c r="AN44" s="35"/>
      <c r="AO44" s="35"/>
      <c r="AP44" s="35"/>
      <c r="AQ44" s="38"/>
      <c r="AR44" s="38"/>
      <c r="AS44" s="38"/>
      <c r="AT44" s="38"/>
      <c r="AU44" s="13"/>
      <c r="AV44" s="13"/>
      <c r="AW44" s="13"/>
      <c r="AX44" s="13"/>
      <c r="AY44" s="12"/>
      <c r="AZ44" s="12"/>
      <c r="BA44" s="12"/>
      <c r="BB44" s="12"/>
      <c r="BC44" s="13"/>
      <c r="BD44" s="13"/>
      <c r="BE44" s="13"/>
      <c r="BF44" s="13"/>
      <c r="BG44" s="13"/>
      <c r="BH44" s="13"/>
      <c r="BI44" s="13"/>
      <c r="BJ44" s="13"/>
      <c r="BK44" s="12"/>
      <c r="BL44" s="12"/>
      <c r="BM44" s="12"/>
      <c r="BN44" s="12"/>
      <c r="BO44" s="13"/>
      <c r="BP44" s="13"/>
      <c r="BQ44" s="13"/>
      <c r="BR44" s="13"/>
      <c r="BS44" s="13"/>
      <c r="BT44" s="13"/>
      <c r="BU44" s="13"/>
      <c r="BV44" s="13"/>
      <c r="BW44" s="12"/>
      <c r="BX44" s="12"/>
      <c r="BY44" s="12"/>
      <c r="BZ44" s="12"/>
      <c r="CA44" s="13"/>
      <c r="CB44" s="13"/>
      <c r="CC44" s="13"/>
      <c r="CD44" s="13"/>
      <c r="CE44" s="13"/>
      <c r="CF44" s="13"/>
      <c r="CG44" s="13"/>
      <c r="CH44" s="13"/>
      <c r="CI44" s="12"/>
      <c r="CJ44" s="12"/>
      <c r="CK44" s="12"/>
      <c r="CL44" s="12"/>
      <c r="CM44" s="13"/>
      <c r="CN44" s="13"/>
      <c r="CO44" s="8"/>
      <c r="CP44" s="8"/>
      <c r="CQ44" s="8"/>
      <c r="CR44" s="8"/>
      <c r="CS44" s="8"/>
      <c r="CT44" s="8"/>
      <c r="CU44" s="8"/>
      <c r="CV44" s="8"/>
    </row>
    <row r="45" spans="1:100" x14ac:dyDescent="0.2">
      <c r="O45" s="12"/>
      <c r="P45" s="12"/>
      <c r="Q45" s="12"/>
      <c r="R45" s="12"/>
      <c r="S45" s="13"/>
      <c r="T45" s="13"/>
      <c r="U45" s="13"/>
      <c r="V45" s="13"/>
      <c r="W45" s="13"/>
      <c r="X45" s="13"/>
      <c r="Y45" s="13"/>
      <c r="Z45" s="13"/>
      <c r="AA45" s="12"/>
      <c r="AB45" s="12"/>
      <c r="AC45" s="12"/>
      <c r="AD45" s="12"/>
      <c r="AE45" s="13"/>
      <c r="AF45" s="13"/>
      <c r="AG45" s="13"/>
      <c r="AH45" s="13"/>
      <c r="AI45" s="13"/>
      <c r="AJ45" s="13"/>
      <c r="AK45" s="13"/>
      <c r="AL45" s="13"/>
      <c r="AM45" s="12"/>
      <c r="AN45" s="12"/>
      <c r="AO45" s="12"/>
      <c r="AP45" s="12"/>
      <c r="AQ45" s="13"/>
      <c r="AR45" s="13"/>
      <c r="AS45" s="13"/>
      <c r="AT45" s="13"/>
      <c r="AU45" s="13"/>
      <c r="AV45" s="13"/>
      <c r="AW45" s="13"/>
      <c r="AX45" s="13"/>
      <c r="AY45" s="12"/>
      <c r="AZ45" s="12"/>
      <c r="BA45" s="12"/>
      <c r="BB45" s="12"/>
      <c r="BC45" s="13"/>
      <c r="BD45" s="13"/>
      <c r="BE45" s="13"/>
      <c r="BF45" s="13"/>
      <c r="BG45" s="13"/>
      <c r="BH45" s="13"/>
      <c r="BI45" s="13"/>
      <c r="BJ45" s="13"/>
      <c r="BK45" s="12"/>
      <c r="BL45" s="12"/>
      <c r="BM45" s="12"/>
      <c r="BN45" s="12"/>
      <c r="BO45" s="13"/>
      <c r="BP45" s="13"/>
      <c r="BQ45" s="13"/>
      <c r="BR45" s="13"/>
      <c r="BS45" s="13"/>
      <c r="BT45" s="13"/>
      <c r="BU45" s="13"/>
      <c r="BV45" s="13"/>
      <c r="BW45" s="12"/>
      <c r="BX45" s="12"/>
      <c r="BY45" s="12"/>
      <c r="BZ45" s="12"/>
      <c r="CA45" s="13"/>
      <c r="CB45" s="13"/>
      <c r="CC45" s="13"/>
      <c r="CD45" s="13"/>
      <c r="CE45" s="13"/>
      <c r="CF45" s="13"/>
      <c r="CG45" s="13"/>
      <c r="CH45" s="13"/>
      <c r="CI45" s="12"/>
      <c r="CJ45" s="12"/>
      <c r="CK45" s="12"/>
      <c r="CL45" s="12"/>
      <c r="CM45" s="13"/>
      <c r="CN45" s="13"/>
      <c r="CO45" s="8"/>
      <c r="CP45" s="8"/>
      <c r="CQ45" s="8"/>
      <c r="CR45" s="8"/>
      <c r="CS45" s="8"/>
      <c r="CT45" s="8"/>
      <c r="CU45" s="8"/>
      <c r="CV45" s="8"/>
    </row>
  </sheetData>
  <mergeCells count="1554">
    <mergeCell ref="BL41:BP41"/>
    <mergeCell ref="A2:A3"/>
    <mergeCell ref="B2:B3"/>
    <mergeCell ref="AE3:AF3"/>
    <mergeCell ref="AM3:AN3"/>
    <mergeCell ref="C3:D3"/>
    <mergeCell ref="P41:T41"/>
    <mergeCell ref="E3:F3"/>
    <mergeCell ref="G3:H3"/>
    <mergeCell ref="C4:E4"/>
    <mergeCell ref="F4:H4"/>
    <mergeCell ref="AC3:AD3"/>
    <mergeCell ref="AA3:AB3"/>
    <mergeCell ref="S3:T3"/>
    <mergeCell ref="AA4:AC4"/>
    <mergeCell ref="AD4:AF4"/>
    <mergeCell ref="Q3:R3"/>
    <mergeCell ref="X4:Z4"/>
    <mergeCell ref="Y3:Z3"/>
    <mergeCell ref="U3:V3"/>
    <mergeCell ref="C5:D5"/>
    <mergeCell ref="E5:F5"/>
    <mergeCell ref="G5:H5"/>
    <mergeCell ref="C7:D7"/>
    <mergeCell ref="E7:F7"/>
    <mergeCell ref="G7:H7"/>
    <mergeCell ref="C6:E6"/>
    <mergeCell ref="F6:H6"/>
    <mergeCell ref="C9:D9"/>
    <mergeCell ref="E9:F9"/>
    <mergeCell ref="G9:H9"/>
    <mergeCell ref="C11:D11"/>
    <mergeCell ref="E11:F11"/>
    <mergeCell ref="G11:H11"/>
    <mergeCell ref="C15:D15"/>
    <mergeCell ref="E15:F15"/>
    <mergeCell ref="G15:H15"/>
    <mergeCell ref="F16:H16"/>
    <mergeCell ref="C16:E16"/>
    <mergeCell ref="F10:H10"/>
    <mergeCell ref="C19:D19"/>
    <mergeCell ref="E19:F19"/>
    <mergeCell ref="G19:H19"/>
    <mergeCell ref="C17:D17"/>
    <mergeCell ref="E17:F17"/>
    <mergeCell ref="G17:H17"/>
    <mergeCell ref="C18:E18"/>
    <mergeCell ref="F18:H18"/>
    <mergeCell ref="C8:E8"/>
    <mergeCell ref="F8:H8"/>
    <mergeCell ref="C12:E12"/>
    <mergeCell ref="F12:H12"/>
    <mergeCell ref="C14:E14"/>
    <mergeCell ref="F14:H14"/>
    <mergeCell ref="C13:D13"/>
    <mergeCell ref="E13:F13"/>
    <mergeCell ref="G13:H13"/>
    <mergeCell ref="C10:E10"/>
    <mergeCell ref="C20:E20"/>
    <mergeCell ref="F20:H20"/>
    <mergeCell ref="C25:D25"/>
    <mergeCell ref="E25:F25"/>
    <mergeCell ref="G25:H25"/>
    <mergeCell ref="C23:D23"/>
    <mergeCell ref="G23:H23"/>
    <mergeCell ref="C21:D21"/>
    <mergeCell ref="E21:F21"/>
    <mergeCell ref="G21:H21"/>
    <mergeCell ref="C27:D27"/>
    <mergeCell ref="E27:F27"/>
    <mergeCell ref="G27:H27"/>
    <mergeCell ref="C22:E22"/>
    <mergeCell ref="F22:H22"/>
    <mergeCell ref="C24:E24"/>
    <mergeCell ref="F24:H24"/>
    <mergeCell ref="C26:E26"/>
    <mergeCell ref="F26:H26"/>
    <mergeCell ref="E23:F23"/>
    <mergeCell ref="C29:D29"/>
    <mergeCell ref="E29:F29"/>
    <mergeCell ref="G29:H29"/>
    <mergeCell ref="C28:E28"/>
    <mergeCell ref="F28:H28"/>
    <mergeCell ref="C31:D31"/>
    <mergeCell ref="E31:F31"/>
    <mergeCell ref="G31:H31"/>
    <mergeCell ref="C30:E30"/>
    <mergeCell ref="F30:H30"/>
    <mergeCell ref="C38:E38"/>
    <mergeCell ref="F38:H38"/>
    <mergeCell ref="C33:D33"/>
    <mergeCell ref="E33:F33"/>
    <mergeCell ref="G33:H33"/>
    <mergeCell ref="C35:D35"/>
    <mergeCell ref="E35:F35"/>
    <mergeCell ref="F34:H34"/>
    <mergeCell ref="C36:E36"/>
    <mergeCell ref="F36:H36"/>
    <mergeCell ref="C37:D37"/>
    <mergeCell ref="E37:F37"/>
    <mergeCell ref="G37:H37"/>
    <mergeCell ref="G35:H35"/>
    <mergeCell ref="O8:Q8"/>
    <mergeCell ref="R8:T8"/>
    <mergeCell ref="O9:P9"/>
    <mergeCell ref="Q9:R9"/>
    <mergeCell ref="S9:T9"/>
    <mergeCell ref="R12:T12"/>
    <mergeCell ref="C40:E40"/>
    <mergeCell ref="F40:H40"/>
    <mergeCell ref="C32:E32"/>
    <mergeCell ref="F32:H32"/>
    <mergeCell ref="C34:E34"/>
    <mergeCell ref="R10:T10"/>
    <mergeCell ref="O11:P11"/>
    <mergeCell ref="Q11:R11"/>
    <mergeCell ref="S11:T11"/>
    <mergeCell ref="O12:Q12"/>
    <mergeCell ref="O13:P13"/>
    <mergeCell ref="Q13:R13"/>
    <mergeCell ref="S13:T13"/>
    <mergeCell ref="O14:Q14"/>
    <mergeCell ref="R14:T14"/>
    <mergeCell ref="O15:P15"/>
    <mergeCell ref="Q15:R15"/>
    <mergeCell ref="S15:T15"/>
    <mergeCell ref="O16:Q16"/>
    <mergeCell ref="R16:T16"/>
    <mergeCell ref="O17:P17"/>
    <mergeCell ref="Q17:R17"/>
    <mergeCell ref="S17:T17"/>
    <mergeCell ref="O18:Q18"/>
    <mergeCell ref="R18:T18"/>
    <mergeCell ref="O19:P19"/>
    <mergeCell ref="Q33:R33"/>
    <mergeCell ref="S33:T33"/>
    <mergeCell ref="Q19:R19"/>
    <mergeCell ref="S19:T19"/>
    <mergeCell ref="O20:Q20"/>
    <mergeCell ref="R20:T20"/>
    <mergeCell ref="O21:P21"/>
    <mergeCell ref="Q21:R21"/>
    <mergeCell ref="S21:T21"/>
    <mergeCell ref="O22:Q22"/>
    <mergeCell ref="R22:T22"/>
    <mergeCell ref="O23:P23"/>
    <mergeCell ref="Q23:R23"/>
    <mergeCell ref="S23:T23"/>
    <mergeCell ref="O24:Q24"/>
    <mergeCell ref="R24:T24"/>
    <mergeCell ref="O25:P25"/>
    <mergeCell ref="Q25:R25"/>
    <mergeCell ref="S25:T25"/>
    <mergeCell ref="R34:T34"/>
    <mergeCell ref="O35:P35"/>
    <mergeCell ref="Q35:R35"/>
    <mergeCell ref="S35:T35"/>
    <mergeCell ref="O36:Q36"/>
    <mergeCell ref="O5:P5"/>
    <mergeCell ref="Q5:R5"/>
    <mergeCell ref="S5:T5"/>
    <mergeCell ref="O6:Q6"/>
    <mergeCell ref="R6:T6"/>
    <mergeCell ref="O7:P7"/>
    <mergeCell ref="Q7:R7"/>
    <mergeCell ref="S7:T7"/>
    <mergeCell ref="O26:Q26"/>
    <mergeCell ref="R26:T26"/>
    <mergeCell ref="O27:P27"/>
    <mergeCell ref="Q27:R27"/>
    <mergeCell ref="S27:T27"/>
    <mergeCell ref="O28:Q28"/>
    <mergeCell ref="R28:T28"/>
    <mergeCell ref="O29:P29"/>
    <mergeCell ref="Q29:R29"/>
    <mergeCell ref="S29:T29"/>
    <mergeCell ref="O30:Q30"/>
    <mergeCell ref="R30:T30"/>
    <mergeCell ref="R36:T36"/>
    <mergeCell ref="O31:P31"/>
    <mergeCell ref="Q31:R31"/>
    <mergeCell ref="S31:T31"/>
    <mergeCell ref="O32:Q32"/>
    <mergeCell ref="R32:T32"/>
    <mergeCell ref="O33:P33"/>
    <mergeCell ref="AA5:AB5"/>
    <mergeCell ref="AC5:AD5"/>
    <mergeCell ref="AE5:AF5"/>
    <mergeCell ref="AA6:AC6"/>
    <mergeCell ref="AD6:AF6"/>
    <mergeCell ref="AA7:AB7"/>
    <mergeCell ref="AC7:AD7"/>
    <mergeCell ref="AE7:AF7"/>
    <mergeCell ref="AA8:AC8"/>
    <mergeCell ref="AD8:AF8"/>
    <mergeCell ref="AA9:AB9"/>
    <mergeCell ref="AC9:AD9"/>
    <mergeCell ref="AE9:AF9"/>
    <mergeCell ref="AA10:AC10"/>
    <mergeCell ref="AD10:AF10"/>
    <mergeCell ref="AA11:AB11"/>
    <mergeCell ref="AC11:AD11"/>
    <mergeCell ref="AE11:AF11"/>
    <mergeCell ref="AA12:AC12"/>
    <mergeCell ref="AD12:AF12"/>
    <mergeCell ref="AA13:AB13"/>
    <mergeCell ref="AC13:AD13"/>
    <mergeCell ref="AE13:AF13"/>
    <mergeCell ref="AA14:AC14"/>
    <mergeCell ref="AD14:AF14"/>
    <mergeCell ref="AA15:AB15"/>
    <mergeCell ref="AC15:AD15"/>
    <mergeCell ref="AE15:AF15"/>
    <mergeCell ref="AA16:AC16"/>
    <mergeCell ref="AD16:AF16"/>
    <mergeCell ref="AA17:AB17"/>
    <mergeCell ref="AC17:AD17"/>
    <mergeCell ref="AE17:AF17"/>
    <mergeCell ref="AA18:AC18"/>
    <mergeCell ref="AD18:AF18"/>
    <mergeCell ref="AA19:AB19"/>
    <mergeCell ref="AC19:AD19"/>
    <mergeCell ref="AE19:AF19"/>
    <mergeCell ref="AA20:AC20"/>
    <mergeCell ref="AD20:AF20"/>
    <mergeCell ref="AA21:AB21"/>
    <mergeCell ref="AC21:AD21"/>
    <mergeCell ref="AE21:AF21"/>
    <mergeCell ref="AA22:AC22"/>
    <mergeCell ref="AD22:AF22"/>
    <mergeCell ref="O40:Q40"/>
    <mergeCell ref="R40:T40"/>
    <mergeCell ref="AD24:AF24"/>
    <mergeCell ref="AA25:AB25"/>
    <mergeCell ref="AC25:AD25"/>
    <mergeCell ref="AE25:AF25"/>
    <mergeCell ref="O37:P37"/>
    <mergeCell ref="Q37:R37"/>
    <mergeCell ref="S37:T37"/>
    <mergeCell ref="O38:Q38"/>
    <mergeCell ref="AA26:AC26"/>
    <mergeCell ref="AD26:AF26"/>
    <mergeCell ref="AA27:AB27"/>
    <mergeCell ref="AC27:AD27"/>
    <mergeCell ref="AE27:AF27"/>
    <mergeCell ref="AA28:AC28"/>
    <mergeCell ref="AD28:AF28"/>
    <mergeCell ref="R38:T38"/>
    <mergeCell ref="O39:P39"/>
    <mergeCell ref="Q39:R39"/>
    <mergeCell ref="S39:T39"/>
    <mergeCell ref="O34:Q34"/>
    <mergeCell ref="CI42:CN42"/>
    <mergeCell ref="AA29:AB29"/>
    <mergeCell ref="AC29:AD29"/>
    <mergeCell ref="AE29:AF29"/>
    <mergeCell ref="AA30:AC30"/>
    <mergeCell ref="AD30:AF30"/>
    <mergeCell ref="AA31:AB31"/>
    <mergeCell ref="AC31:AD31"/>
    <mergeCell ref="AE31:AF31"/>
    <mergeCell ref="CI41:CN41"/>
    <mergeCell ref="O1:T2"/>
    <mergeCell ref="AA32:AC32"/>
    <mergeCell ref="AD32:AF32"/>
    <mergeCell ref="AA33:AB33"/>
    <mergeCell ref="AC33:AD33"/>
    <mergeCell ref="AE33:AF33"/>
    <mergeCell ref="AA23:AB23"/>
    <mergeCell ref="AC23:AD23"/>
    <mergeCell ref="AE23:AF23"/>
    <mergeCell ref="AA24:AC24"/>
    <mergeCell ref="AE35:AF35"/>
    <mergeCell ref="AA36:AC36"/>
    <mergeCell ref="AD36:AF36"/>
    <mergeCell ref="AA37:AB37"/>
    <mergeCell ref="AC37:AD37"/>
    <mergeCell ref="AE37:AF37"/>
    <mergeCell ref="AM4:AO4"/>
    <mergeCell ref="AP4:AR4"/>
    <mergeCell ref="AM5:AN5"/>
    <mergeCell ref="AO5:AP5"/>
    <mergeCell ref="AQ5:AR5"/>
    <mergeCell ref="AM6:AO6"/>
    <mergeCell ref="CQ41:CT41"/>
    <mergeCell ref="CO1:CT2"/>
    <mergeCell ref="AA1:AE2"/>
    <mergeCell ref="AM1:AR2"/>
    <mergeCell ref="AY1:BD2"/>
    <mergeCell ref="BK1:BP2"/>
    <mergeCell ref="BW1:CB2"/>
    <mergeCell ref="CI1:CN2"/>
    <mergeCell ref="AA35:AB35"/>
    <mergeCell ref="AC35:AD35"/>
    <mergeCell ref="CO9:CP9"/>
    <mergeCell ref="CQ9:CR9"/>
    <mergeCell ref="CO12:CQ12"/>
    <mergeCell ref="AA38:AC38"/>
    <mergeCell ref="AD38:AF38"/>
    <mergeCell ref="AA39:AB39"/>
    <mergeCell ref="AC39:AD39"/>
    <mergeCell ref="AE39:AF39"/>
    <mergeCell ref="AA34:AC34"/>
    <mergeCell ref="AD34:AF34"/>
    <mergeCell ref="CO14:CQ14"/>
    <mergeCell ref="CR14:CT14"/>
    <mergeCell ref="CQ3:CR3"/>
    <mergeCell ref="CS3:CT3"/>
    <mergeCell ref="CO4:CQ4"/>
    <mergeCell ref="CR4:CT4"/>
    <mergeCell ref="CO5:CP5"/>
    <mergeCell ref="CQ5:CR5"/>
    <mergeCell ref="CS5:CT5"/>
    <mergeCell ref="CO3:CP3"/>
    <mergeCell ref="AO3:AP3"/>
    <mergeCell ref="AQ3:AR3"/>
    <mergeCell ref="CR6:CT6"/>
    <mergeCell ref="CO7:CP7"/>
    <mergeCell ref="CQ7:CR7"/>
    <mergeCell ref="CS7:CT7"/>
    <mergeCell ref="CO8:CQ8"/>
    <mergeCell ref="CR8:CT8"/>
    <mergeCell ref="CO6:CQ6"/>
    <mergeCell ref="CR12:CT12"/>
    <mergeCell ref="CO13:CP13"/>
    <mergeCell ref="CQ13:CR13"/>
    <mergeCell ref="CS13:CT13"/>
    <mergeCell ref="CS9:CT9"/>
    <mergeCell ref="CO10:CQ10"/>
    <mergeCell ref="CR10:CT10"/>
    <mergeCell ref="CO11:CP11"/>
    <mergeCell ref="CQ11:CR11"/>
    <mergeCell ref="CS11:CT11"/>
    <mergeCell ref="AP6:AR6"/>
    <mergeCell ref="AM7:AN7"/>
    <mergeCell ref="AO7:AP7"/>
    <mergeCell ref="AQ7:AR7"/>
    <mergeCell ref="AM8:AO8"/>
    <mergeCell ref="AP8:AR8"/>
    <mergeCell ref="CO15:CP15"/>
    <mergeCell ref="CQ15:CR15"/>
    <mergeCell ref="CS15:CT15"/>
    <mergeCell ref="CO16:CQ16"/>
    <mergeCell ref="CR16:CT16"/>
    <mergeCell ref="CO17:CP17"/>
    <mergeCell ref="CQ17:CR17"/>
    <mergeCell ref="CS17:CT17"/>
    <mergeCell ref="CS23:CT23"/>
    <mergeCell ref="CO18:CQ18"/>
    <mergeCell ref="CR18:CT18"/>
    <mergeCell ref="CO19:CP19"/>
    <mergeCell ref="CQ19:CR19"/>
    <mergeCell ref="CS19:CT19"/>
    <mergeCell ref="CO20:CQ20"/>
    <mergeCell ref="CR20:CT20"/>
    <mergeCell ref="CR22:CT22"/>
    <mergeCell ref="CO23:CP23"/>
    <mergeCell ref="CQ23:CR23"/>
    <mergeCell ref="AM9:AN9"/>
    <mergeCell ref="AO9:AP9"/>
    <mergeCell ref="AQ9:AR9"/>
    <mergeCell ref="AM10:AO10"/>
    <mergeCell ref="AP10:AR10"/>
    <mergeCell ref="AM11:AN11"/>
    <mergeCell ref="AO11:AP11"/>
    <mergeCell ref="AM13:AN13"/>
    <mergeCell ref="AO13:AP13"/>
    <mergeCell ref="CO40:CQ40"/>
    <mergeCell ref="CR40:CT40"/>
    <mergeCell ref="CO24:CQ24"/>
    <mergeCell ref="CR24:CT24"/>
    <mergeCell ref="CO25:CP25"/>
    <mergeCell ref="CQ25:CR25"/>
    <mergeCell ref="CS25:CT25"/>
    <mergeCell ref="CO26:CQ26"/>
    <mergeCell ref="CR26:CT26"/>
    <mergeCell ref="CS27:CT27"/>
    <mergeCell ref="AQ13:AR13"/>
    <mergeCell ref="AM14:AO14"/>
    <mergeCell ref="AP14:AR14"/>
    <mergeCell ref="CS39:CT39"/>
    <mergeCell ref="CO21:CP21"/>
    <mergeCell ref="CQ21:CR21"/>
    <mergeCell ref="CS21:CT21"/>
    <mergeCell ref="CO22:CQ22"/>
    <mergeCell ref="CO27:CP27"/>
    <mergeCell ref="CQ27:CR27"/>
    <mergeCell ref="CO28:CQ28"/>
    <mergeCell ref="CR28:CT28"/>
    <mergeCell ref="CO29:CP29"/>
    <mergeCell ref="CQ29:CR29"/>
    <mergeCell ref="CS29:CT29"/>
    <mergeCell ref="CQ39:CR39"/>
    <mergeCell ref="CR36:CT36"/>
    <mergeCell ref="CS37:CT37"/>
    <mergeCell ref="CO31:CP31"/>
    <mergeCell ref="CQ31:CR31"/>
    <mergeCell ref="CS31:CT31"/>
    <mergeCell ref="CO32:CQ32"/>
    <mergeCell ref="CR32:CT32"/>
    <mergeCell ref="CO30:CQ30"/>
    <mergeCell ref="CR30:CT30"/>
    <mergeCell ref="AM15:AN15"/>
    <mergeCell ref="AO15:AP15"/>
    <mergeCell ref="AQ15:AR15"/>
    <mergeCell ref="AM16:AO16"/>
    <mergeCell ref="AP16:AR16"/>
    <mergeCell ref="AM17:AN17"/>
    <mergeCell ref="AO17:AP17"/>
    <mergeCell ref="AQ17:AR17"/>
    <mergeCell ref="CO33:CP33"/>
    <mergeCell ref="CQ33:CR33"/>
    <mergeCell ref="CS33:CT33"/>
    <mergeCell ref="AM20:AO20"/>
    <mergeCell ref="AM23:AN23"/>
    <mergeCell ref="AM21:AN21"/>
    <mergeCell ref="AQ21:AR21"/>
    <mergeCell ref="BT16:BV16"/>
    <mergeCell ref="BU17:BV17"/>
    <mergeCell ref="AY21:AZ21"/>
    <mergeCell ref="BA21:BB21"/>
    <mergeCell ref="BC21:BD21"/>
    <mergeCell ref="BB18:BD18"/>
    <mergeCell ref="AY19:AZ19"/>
    <mergeCell ref="BA19:BB19"/>
    <mergeCell ref="BC19:BD19"/>
    <mergeCell ref="BQ15:BR15"/>
    <mergeCell ref="BQ16:BS16"/>
    <mergeCell ref="BQ17:BR17"/>
    <mergeCell ref="CO34:CQ34"/>
    <mergeCell ref="CR34:CT34"/>
    <mergeCell ref="CO35:CP35"/>
    <mergeCell ref="CQ35:CR35"/>
    <mergeCell ref="CS35:CT35"/>
    <mergeCell ref="AQ19:AR19"/>
    <mergeCell ref="AP20:AR20"/>
    <mergeCell ref="AO23:AP23"/>
    <mergeCell ref="AQ23:AR23"/>
    <mergeCell ref="AO21:AP21"/>
    <mergeCell ref="CO39:CP39"/>
    <mergeCell ref="CO36:CQ36"/>
    <mergeCell ref="CO37:CP37"/>
    <mergeCell ref="CQ37:CR37"/>
    <mergeCell ref="CO38:CQ38"/>
    <mergeCell ref="CR38:CT38"/>
    <mergeCell ref="CC12:CE12"/>
    <mergeCell ref="AQ27:AR27"/>
    <mergeCell ref="CF12:CH12"/>
    <mergeCell ref="CG29:CH29"/>
    <mergeCell ref="BC15:BD15"/>
    <mergeCell ref="BA23:BB23"/>
    <mergeCell ref="BC23:BD23"/>
    <mergeCell ref="BT12:BV12"/>
    <mergeCell ref="BQ13:BR13"/>
    <mergeCell ref="BS13:BT13"/>
    <mergeCell ref="BU13:BV13"/>
    <mergeCell ref="BQ14:BS14"/>
    <mergeCell ref="BT14:BV14"/>
    <mergeCell ref="BQ12:BS12"/>
    <mergeCell ref="AY18:BA18"/>
    <mergeCell ref="BU15:BV15"/>
    <mergeCell ref="CG9:CH9"/>
    <mergeCell ref="CC10:CE10"/>
    <mergeCell ref="CF10:CH10"/>
    <mergeCell ref="CC1:CH2"/>
    <mergeCell ref="CC11:CD11"/>
    <mergeCell ref="CE11:CF11"/>
    <mergeCell ref="CG11:CH11"/>
    <mergeCell ref="CC9:CD9"/>
    <mergeCell ref="CE3:CF3"/>
    <mergeCell ref="AM18:AO18"/>
    <mergeCell ref="AP18:AR18"/>
    <mergeCell ref="AM19:AN19"/>
    <mergeCell ref="AO19:AP19"/>
    <mergeCell ref="CE41:CH41"/>
    <mergeCell ref="BW41:CB41"/>
    <mergeCell ref="BR41:BV41"/>
    <mergeCell ref="BF41:BJ41"/>
    <mergeCell ref="AT41:AX41"/>
    <mergeCell ref="AZ41:BD41"/>
    <mergeCell ref="CG3:CH3"/>
    <mergeCell ref="CC4:CE4"/>
    <mergeCell ref="CF4:CH4"/>
    <mergeCell ref="CC5:CD5"/>
    <mergeCell ref="CE5:CF5"/>
    <mergeCell ref="CG5:CH5"/>
    <mergeCell ref="CC3:CD3"/>
    <mergeCell ref="AM29:AN29"/>
    <mergeCell ref="AO29:AP29"/>
    <mergeCell ref="AQ29:AR29"/>
    <mergeCell ref="CF6:CH6"/>
    <mergeCell ref="CC7:CD7"/>
    <mergeCell ref="CE7:CF7"/>
    <mergeCell ref="CG7:CH7"/>
    <mergeCell ref="CC8:CE8"/>
    <mergeCell ref="CF8:CH8"/>
    <mergeCell ref="CC6:CE6"/>
    <mergeCell ref="AM28:AO28"/>
    <mergeCell ref="AP28:AR28"/>
    <mergeCell ref="AM24:AO24"/>
    <mergeCell ref="AP24:AR24"/>
    <mergeCell ref="AM25:AN25"/>
    <mergeCell ref="AO25:AP25"/>
    <mergeCell ref="AQ25:AR25"/>
    <mergeCell ref="AM26:AO26"/>
    <mergeCell ref="AP26:AR26"/>
    <mergeCell ref="CE9:CF9"/>
    <mergeCell ref="AM34:AO34"/>
    <mergeCell ref="AP34:AR34"/>
    <mergeCell ref="AM35:AN35"/>
    <mergeCell ref="AO35:AP35"/>
    <mergeCell ref="AQ35:AR35"/>
    <mergeCell ref="AM33:AN33"/>
    <mergeCell ref="AO33:AP33"/>
    <mergeCell ref="AQ33:AR33"/>
    <mergeCell ref="AM32:AO32"/>
    <mergeCell ref="AM31:AN31"/>
    <mergeCell ref="AO31:AP31"/>
    <mergeCell ref="CC13:CD13"/>
    <mergeCell ref="CE13:CF13"/>
    <mergeCell ref="CC14:CE14"/>
    <mergeCell ref="CF14:CH14"/>
    <mergeCell ref="AQ31:AR31"/>
    <mergeCell ref="AM27:AN27"/>
    <mergeCell ref="AO27:AP27"/>
    <mergeCell ref="AM39:AN39"/>
    <mergeCell ref="AO39:AP39"/>
    <mergeCell ref="AQ39:AR39"/>
    <mergeCell ref="CC15:CD15"/>
    <mergeCell ref="CE15:CF15"/>
    <mergeCell ref="CG15:CH15"/>
    <mergeCell ref="CC16:CE16"/>
    <mergeCell ref="CF16:CH16"/>
    <mergeCell ref="CG13:CH13"/>
    <mergeCell ref="AM36:AO36"/>
    <mergeCell ref="AP36:AR36"/>
    <mergeCell ref="AM37:AN37"/>
    <mergeCell ref="AY17:AZ17"/>
    <mergeCell ref="BA17:BB17"/>
    <mergeCell ref="AY20:BA20"/>
    <mergeCell ref="BB20:BD20"/>
    <mergeCell ref="AP32:AR32"/>
    <mergeCell ref="AM30:AO30"/>
    <mergeCell ref="AP30:AR30"/>
    <mergeCell ref="CC17:CD17"/>
    <mergeCell ref="CE17:CF17"/>
    <mergeCell ref="CG17:CH17"/>
    <mergeCell ref="CC18:CE18"/>
    <mergeCell ref="CF18:CH18"/>
    <mergeCell ref="CC19:CD19"/>
    <mergeCell ref="CE19:CF19"/>
    <mergeCell ref="CG19:CH19"/>
    <mergeCell ref="CC20:CE20"/>
    <mergeCell ref="CF20:CH20"/>
    <mergeCell ref="CC35:CD35"/>
    <mergeCell ref="CE35:CF35"/>
    <mergeCell ref="CG35:CH35"/>
    <mergeCell ref="BA3:BB3"/>
    <mergeCell ref="BC3:BD3"/>
    <mergeCell ref="AY4:BA4"/>
    <mergeCell ref="BB4:BD4"/>
    <mergeCell ref="AY5:AZ5"/>
    <mergeCell ref="BA5:BB5"/>
    <mergeCell ref="BC5:BD5"/>
    <mergeCell ref="AY3:AZ3"/>
    <mergeCell ref="CF26:CH26"/>
    <mergeCell ref="CC21:CD21"/>
    <mergeCell ref="CE21:CF21"/>
    <mergeCell ref="CG21:CH21"/>
    <mergeCell ref="CC22:CE22"/>
    <mergeCell ref="CF22:CH22"/>
    <mergeCell ref="CC23:CD23"/>
    <mergeCell ref="CE23:CF23"/>
    <mergeCell ref="CG23:CH23"/>
    <mergeCell ref="CC24:CE24"/>
    <mergeCell ref="CF24:CH24"/>
    <mergeCell ref="CC25:CD25"/>
    <mergeCell ref="CE25:CF25"/>
    <mergeCell ref="CG25:CH25"/>
    <mergeCell ref="CC26:CE26"/>
    <mergeCell ref="BB12:BD12"/>
    <mergeCell ref="BB6:BD6"/>
    <mergeCell ref="AY7:AZ7"/>
    <mergeCell ref="BA7:BB7"/>
    <mergeCell ref="BC7:BD7"/>
    <mergeCell ref="AY8:BA8"/>
    <mergeCell ref="BB8:BD8"/>
    <mergeCell ref="AY6:BA6"/>
    <mergeCell ref="AY12:BA12"/>
    <mergeCell ref="BS9:BT9"/>
    <mergeCell ref="BU9:BV9"/>
    <mergeCell ref="AY10:BA10"/>
    <mergeCell ref="CF32:CH32"/>
    <mergeCell ref="CC27:CD27"/>
    <mergeCell ref="CE27:CF27"/>
    <mergeCell ref="CG27:CH27"/>
    <mergeCell ref="CC28:CE28"/>
    <mergeCell ref="CF28:CH28"/>
    <mergeCell ref="CC29:CD29"/>
    <mergeCell ref="CE29:CF29"/>
    <mergeCell ref="BQ1:BV2"/>
    <mergeCell ref="CG33:CH33"/>
    <mergeCell ref="CC34:CE34"/>
    <mergeCell ref="CF34:CH34"/>
    <mergeCell ref="CC30:CE30"/>
    <mergeCell ref="CF30:CH30"/>
    <mergeCell ref="CC31:CD31"/>
    <mergeCell ref="CE31:CF31"/>
    <mergeCell ref="CG31:CH31"/>
    <mergeCell ref="CC32:CE32"/>
    <mergeCell ref="BU5:BV5"/>
    <mergeCell ref="BQ3:BR3"/>
    <mergeCell ref="BB10:BD10"/>
    <mergeCell ref="AY11:AZ11"/>
    <mergeCell ref="BA11:BB11"/>
    <mergeCell ref="BC11:BD11"/>
    <mergeCell ref="AY9:AZ9"/>
    <mergeCell ref="BA9:BB9"/>
    <mergeCell ref="BC9:BD9"/>
    <mergeCell ref="BT6:BV6"/>
    <mergeCell ref="BC17:BD17"/>
    <mergeCell ref="AY27:AZ27"/>
    <mergeCell ref="BA27:BB27"/>
    <mergeCell ref="BC27:BD27"/>
    <mergeCell ref="BB24:BD24"/>
    <mergeCell ref="AY25:AZ25"/>
    <mergeCell ref="BA25:BB25"/>
    <mergeCell ref="BQ28:BS28"/>
    <mergeCell ref="BT28:BV28"/>
    <mergeCell ref="BQ29:BR29"/>
    <mergeCell ref="BS29:BT29"/>
    <mergeCell ref="BU29:BV29"/>
    <mergeCell ref="BK15:BL15"/>
    <mergeCell ref="BM15:BN15"/>
    <mergeCell ref="BO15:BP15"/>
    <mergeCell ref="BS3:BT3"/>
    <mergeCell ref="BU3:BV3"/>
    <mergeCell ref="BQ4:BS4"/>
    <mergeCell ref="BT4:BV4"/>
    <mergeCell ref="BQ5:BR5"/>
    <mergeCell ref="BS5:BT5"/>
    <mergeCell ref="BQ7:BR7"/>
    <mergeCell ref="BS7:BT7"/>
    <mergeCell ref="BU7:BV7"/>
    <mergeCell ref="BQ8:BS8"/>
    <mergeCell ref="BT8:BV8"/>
    <mergeCell ref="BQ6:BS6"/>
    <mergeCell ref="BQ10:BS10"/>
    <mergeCell ref="BT10:BV10"/>
    <mergeCell ref="BQ11:BR11"/>
    <mergeCell ref="BS11:BT11"/>
    <mergeCell ref="BU11:BV11"/>
    <mergeCell ref="BQ9:BR9"/>
    <mergeCell ref="BA31:BB31"/>
    <mergeCell ref="BC31:BD31"/>
    <mergeCell ref="BS31:BT31"/>
    <mergeCell ref="BN34:BP34"/>
    <mergeCell ref="AY35:AZ35"/>
    <mergeCell ref="BA35:BB35"/>
    <mergeCell ref="BC35:BD35"/>
    <mergeCell ref="AY32:BA32"/>
    <mergeCell ref="AY33:AZ33"/>
    <mergeCell ref="BA33:BB33"/>
    <mergeCell ref="BC33:BD33"/>
    <mergeCell ref="AY34:BA34"/>
    <mergeCell ref="BB32:BD32"/>
    <mergeCell ref="BB36:BD36"/>
    <mergeCell ref="BE31:BF31"/>
    <mergeCell ref="BG31:BH31"/>
    <mergeCell ref="BS17:BT17"/>
    <mergeCell ref="AY24:BA24"/>
    <mergeCell ref="BC25:BD25"/>
    <mergeCell ref="AY22:BA22"/>
    <mergeCell ref="BB22:BD22"/>
    <mergeCell ref="AY23:AZ23"/>
    <mergeCell ref="AY28:BA28"/>
    <mergeCell ref="BB28:BD28"/>
    <mergeCell ref="AY29:AZ29"/>
    <mergeCell ref="BA29:BB29"/>
    <mergeCell ref="BC29:BD29"/>
    <mergeCell ref="AY26:BA26"/>
    <mergeCell ref="BB26:BD26"/>
    <mergeCell ref="BS19:BT19"/>
    <mergeCell ref="BQ20:BS20"/>
    <mergeCell ref="BT20:BV20"/>
    <mergeCell ref="AY37:AZ37"/>
    <mergeCell ref="BA37:BB37"/>
    <mergeCell ref="BC37:BD37"/>
    <mergeCell ref="BK34:BM34"/>
    <mergeCell ref="AY38:BA38"/>
    <mergeCell ref="BB38:BD38"/>
    <mergeCell ref="BK35:BL35"/>
    <mergeCell ref="BM35:BN35"/>
    <mergeCell ref="BE34:BG34"/>
    <mergeCell ref="BA39:BB39"/>
    <mergeCell ref="BC39:BD39"/>
    <mergeCell ref="AY40:BA40"/>
    <mergeCell ref="BB40:BD40"/>
    <mergeCell ref="AY39:AZ39"/>
    <mergeCell ref="BK6:BM6"/>
    <mergeCell ref="BK9:BL9"/>
    <mergeCell ref="BM9:BN9"/>
    <mergeCell ref="BK12:BM12"/>
    <mergeCell ref="AY36:BA36"/>
    <mergeCell ref="BE8:BG8"/>
    <mergeCell ref="BH8:BJ8"/>
    <mergeCell ref="BE6:BG6"/>
    <mergeCell ref="BN12:BP12"/>
    <mergeCell ref="BK13:BL13"/>
    <mergeCell ref="BM13:BN13"/>
    <mergeCell ref="BO13:BP13"/>
    <mergeCell ref="BE10:BG10"/>
    <mergeCell ref="BE11:BF11"/>
    <mergeCell ref="BH12:BJ12"/>
    <mergeCell ref="BI13:BJ13"/>
    <mergeCell ref="BK14:BM14"/>
    <mergeCell ref="BN14:BP14"/>
    <mergeCell ref="BM3:BN3"/>
    <mergeCell ref="BN6:BP6"/>
    <mergeCell ref="BK7:BL7"/>
    <mergeCell ref="BM7:BN7"/>
    <mergeCell ref="BB34:BD34"/>
    <mergeCell ref="BQ21:BR21"/>
    <mergeCell ref="BQ24:BS24"/>
    <mergeCell ref="BO3:BP3"/>
    <mergeCell ref="BK4:BM4"/>
    <mergeCell ref="BN4:BP4"/>
    <mergeCell ref="BS21:BT21"/>
    <mergeCell ref="BU21:BV21"/>
    <mergeCell ref="BQ22:BS22"/>
    <mergeCell ref="BT22:BV22"/>
    <mergeCell ref="BQ23:BR23"/>
    <mergeCell ref="BS23:BT23"/>
    <mergeCell ref="BU23:BV23"/>
    <mergeCell ref="BT24:BV24"/>
    <mergeCell ref="BQ25:BR25"/>
    <mergeCell ref="BS25:BT25"/>
    <mergeCell ref="BU25:BV25"/>
    <mergeCell ref="BQ26:BS26"/>
    <mergeCell ref="BT26:BV26"/>
    <mergeCell ref="BK5:BL5"/>
    <mergeCell ref="BM5:BN5"/>
    <mergeCell ref="BO5:BP5"/>
    <mergeCell ref="BK3:BL3"/>
    <mergeCell ref="BQ32:BS32"/>
    <mergeCell ref="BT32:BV32"/>
    <mergeCell ref="BQ27:BR27"/>
    <mergeCell ref="BS27:BT27"/>
    <mergeCell ref="BU27:BV27"/>
    <mergeCell ref="BE1:BJ2"/>
    <mergeCell ref="BU33:BV33"/>
    <mergeCell ref="BO7:BP7"/>
    <mergeCell ref="BK8:BM8"/>
    <mergeCell ref="BN8:BP8"/>
    <mergeCell ref="BG3:BH3"/>
    <mergeCell ref="BQ34:BS34"/>
    <mergeCell ref="BT34:BV34"/>
    <mergeCell ref="BQ35:BR35"/>
    <mergeCell ref="BS35:BT35"/>
    <mergeCell ref="BU35:BV35"/>
    <mergeCell ref="BQ30:BS30"/>
    <mergeCell ref="BT30:BV30"/>
    <mergeCell ref="BQ31:BR31"/>
    <mergeCell ref="BU31:BV31"/>
    <mergeCell ref="BI3:BJ3"/>
    <mergeCell ref="BE4:BG4"/>
    <mergeCell ref="BH4:BJ4"/>
    <mergeCell ref="BE5:BF5"/>
    <mergeCell ref="BG5:BH5"/>
    <mergeCell ref="BI5:BJ5"/>
    <mergeCell ref="BE3:BF3"/>
    <mergeCell ref="BO9:BP9"/>
    <mergeCell ref="BK10:BM10"/>
    <mergeCell ref="BN10:BP10"/>
    <mergeCell ref="BK11:BL11"/>
    <mergeCell ref="BM11:BN11"/>
    <mergeCell ref="BO11:BP11"/>
    <mergeCell ref="BH6:BJ6"/>
    <mergeCell ref="BE7:BF7"/>
    <mergeCell ref="BG7:BH7"/>
    <mergeCell ref="BI7:BJ7"/>
    <mergeCell ref="BK24:BM24"/>
    <mergeCell ref="BN24:BP24"/>
    <mergeCell ref="BK25:BL25"/>
    <mergeCell ref="BM25:BN25"/>
    <mergeCell ref="BO25:BP25"/>
    <mergeCell ref="BK26:BM26"/>
    <mergeCell ref="BN26:BP26"/>
    <mergeCell ref="BH24:BJ24"/>
    <mergeCell ref="BE25:BF25"/>
    <mergeCell ref="BG25:BH25"/>
    <mergeCell ref="BI25:BJ25"/>
    <mergeCell ref="BK16:BM16"/>
    <mergeCell ref="BN16:BP16"/>
    <mergeCell ref="BK17:BL17"/>
    <mergeCell ref="BM17:BN17"/>
    <mergeCell ref="BO17:BP17"/>
    <mergeCell ref="BH14:BJ14"/>
    <mergeCell ref="BH20:BJ20"/>
    <mergeCell ref="BK18:BM18"/>
    <mergeCell ref="BN18:BP18"/>
    <mergeCell ref="BK19:BL19"/>
    <mergeCell ref="BM19:BN19"/>
    <mergeCell ref="BO19:BP19"/>
    <mergeCell ref="BK20:BM20"/>
    <mergeCell ref="BN20:BP20"/>
    <mergeCell ref="BK31:BL31"/>
    <mergeCell ref="BM31:BN31"/>
    <mergeCell ref="BO31:BP31"/>
    <mergeCell ref="BK32:BM32"/>
    <mergeCell ref="BN32:BP32"/>
    <mergeCell ref="BE39:BF39"/>
    <mergeCell ref="BO35:BP35"/>
    <mergeCell ref="BG39:BH39"/>
    <mergeCell ref="BI39:BJ39"/>
    <mergeCell ref="BH28:BJ28"/>
    <mergeCell ref="BN38:BP38"/>
    <mergeCell ref="BE38:BG38"/>
    <mergeCell ref="BH38:BJ38"/>
    <mergeCell ref="BK39:BL39"/>
    <mergeCell ref="BK33:BL33"/>
    <mergeCell ref="BM33:BN33"/>
    <mergeCell ref="BO33:BP33"/>
    <mergeCell ref="BI29:BJ29"/>
    <mergeCell ref="BE30:BG30"/>
    <mergeCell ref="BH30:BJ30"/>
    <mergeCell ref="BQ38:BS38"/>
    <mergeCell ref="BT38:BV38"/>
    <mergeCell ref="BQ33:BR33"/>
    <mergeCell ref="BS33:BT33"/>
    <mergeCell ref="BK36:BM36"/>
    <mergeCell ref="BN36:BP36"/>
    <mergeCell ref="BK37:BL37"/>
    <mergeCell ref="BM37:BN37"/>
    <mergeCell ref="BO37:BP37"/>
    <mergeCell ref="BK38:BM38"/>
    <mergeCell ref="AW5:AX5"/>
    <mergeCell ref="BE33:BF33"/>
    <mergeCell ref="BG33:BH33"/>
    <mergeCell ref="BI33:BJ33"/>
    <mergeCell ref="AV6:AX6"/>
    <mergeCell ref="AU11:AV11"/>
    <mergeCell ref="AW11:AX11"/>
    <mergeCell ref="BE29:BF29"/>
    <mergeCell ref="BG29:BH29"/>
    <mergeCell ref="BE26:BG26"/>
    <mergeCell ref="BH34:BJ34"/>
    <mergeCell ref="BE27:BF27"/>
    <mergeCell ref="BK27:BL27"/>
    <mergeCell ref="BM27:BN27"/>
    <mergeCell ref="BO27:BP27"/>
    <mergeCell ref="BK28:BM28"/>
    <mergeCell ref="BN28:BP28"/>
    <mergeCell ref="BK29:BL29"/>
    <mergeCell ref="BM29:BN29"/>
    <mergeCell ref="BO29:BP29"/>
    <mergeCell ref="BK30:BM30"/>
    <mergeCell ref="BN30:BP30"/>
    <mergeCell ref="BQ39:BR39"/>
    <mergeCell ref="BS39:BT39"/>
    <mergeCell ref="BU39:BV39"/>
    <mergeCell ref="BQ40:BS40"/>
    <mergeCell ref="BT40:BV40"/>
    <mergeCell ref="BQ36:BS36"/>
    <mergeCell ref="BT36:BV36"/>
    <mergeCell ref="BQ37:BR37"/>
    <mergeCell ref="BS37:BT37"/>
    <mergeCell ref="BU37:BV37"/>
    <mergeCell ref="BM39:BN39"/>
    <mergeCell ref="BO39:BP39"/>
    <mergeCell ref="BK40:BM40"/>
    <mergeCell ref="BN40:BP40"/>
    <mergeCell ref="BW3:BX3"/>
    <mergeCell ref="BW6:BY6"/>
    <mergeCell ref="BW9:BX9"/>
    <mergeCell ref="BY9:BZ9"/>
    <mergeCell ref="BW12:BY12"/>
    <mergeCell ref="BW7:BX7"/>
    <mergeCell ref="BY7:BZ7"/>
    <mergeCell ref="BW14:BY14"/>
    <mergeCell ref="BZ14:CB14"/>
    <mergeCell ref="BW24:BY24"/>
    <mergeCell ref="BW27:BX27"/>
    <mergeCell ref="BY27:BZ27"/>
    <mergeCell ref="CA27:CB27"/>
    <mergeCell ref="BW28:BY28"/>
    <mergeCell ref="BZ28:CB28"/>
    <mergeCell ref="BW29:BX29"/>
    <mergeCell ref="BY29:BZ29"/>
    <mergeCell ref="CA29:CB29"/>
    <mergeCell ref="AG1:AL2"/>
    <mergeCell ref="AS40:AU40"/>
    <mergeCell ref="AV40:AX40"/>
    <mergeCell ref="AS36:AU36"/>
    <mergeCell ref="AV36:AX36"/>
    <mergeCell ref="AS37:AT37"/>
    <mergeCell ref="AU37:AV37"/>
    <mergeCell ref="AW37:AX37"/>
    <mergeCell ref="AS38:AU38"/>
    <mergeCell ref="AV38:AX38"/>
    <mergeCell ref="AS11:AT11"/>
    <mergeCell ref="BI15:BJ15"/>
    <mergeCell ref="BE16:BG16"/>
    <mergeCell ref="BH16:BJ16"/>
    <mergeCell ref="BE17:BF17"/>
    <mergeCell ref="BG17:BH17"/>
    <mergeCell ref="BI17:BJ17"/>
    <mergeCell ref="AS14:AU14"/>
    <mergeCell ref="AS3:AT3"/>
    <mergeCell ref="AS1:AX2"/>
    <mergeCell ref="BE36:BG36"/>
    <mergeCell ref="BH36:BJ36"/>
    <mergeCell ref="BE37:BF37"/>
    <mergeCell ref="BG37:BH37"/>
    <mergeCell ref="BI37:BJ37"/>
    <mergeCell ref="BE35:BF35"/>
    <mergeCell ref="BG35:BH35"/>
    <mergeCell ref="BI35:BJ35"/>
    <mergeCell ref="BE40:BG40"/>
    <mergeCell ref="BH40:BJ40"/>
    <mergeCell ref="BE24:BG24"/>
    <mergeCell ref="BH22:BJ22"/>
    <mergeCell ref="AG4:AI4"/>
    <mergeCell ref="AJ4:AL4"/>
    <mergeCell ref="AK3:AL3"/>
    <mergeCell ref="BG27:BH27"/>
    <mergeCell ref="BI27:BJ27"/>
    <mergeCell ref="BE28:BG28"/>
    <mergeCell ref="BI31:BJ31"/>
    <mergeCell ref="BE32:BG32"/>
    <mergeCell ref="BH32:BJ32"/>
    <mergeCell ref="AS33:AT33"/>
    <mergeCell ref="AU33:AV33"/>
    <mergeCell ref="AW33:AX33"/>
    <mergeCell ref="AS34:AU34"/>
    <mergeCell ref="AV34:AX34"/>
    <mergeCell ref="AS35:AT35"/>
    <mergeCell ref="AU35:AV35"/>
    <mergeCell ref="AW35:AX35"/>
    <mergeCell ref="BE23:BF23"/>
    <mergeCell ref="BG23:BH23"/>
    <mergeCell ref="BI23:BJ23"/>
    <mergeCell ref="BH26:BJ26"/>
    <mergeCell ref="BI9:BJ9"/>
    <mergeCell ref="BH10:BJ10"/>
    <mergeCell ref="BG11:BH11"/>
    <mergeCell ref="BI11:BJ11"/>
    <mergeCell ref="BG9:BH9"/>
    <mergeCell ref="BE12:BG12"/>
    <mergeCell ref="BE9:BF9"/>
    <mergeCell ref="BG13:BH13"/>
    <mergeCell ref="AY30:BA30"/>
    <mergeCell ref="BB30:BD30"/>
    <mergeCell ref="AY31:AZ31"/>
    <mergeCell ref="AS12:AU12"/>
    <mergeCell ref="AM12:AO12"/>
    <mergeCell ref="AP12:AR12"/>
    <mergeCell ref="AS13:AT13"/>
    <mergeCell ref="CA7:CB7"/>
    <mergeCell ref="BW8:BY8"/>
    <mergeCell ref="BZ8:CB8"/>
    <mergeCell ref="AG3:AH3"/>
    <mergeCell ref="BY3:BZ3"/>
    <mergeCell ref="CA3:CB3"/>
    <mergeCell ref="BW4:BY4"/>
    <mergeCell ref="BZ4:CB4"/>
    <mergeCell ref="AU3:AV3"/>
    <mergeCell ref="AW3:AX3"/>
    <mergeCell ref="AS4:AU4"/>
    <mergeCell ref="AV4:AX4"/>
    <mergeCell ref="AS5:AT5"/>
    <mergeCell ref="BZ6:CB6"/>
    <mergeCell ref="BW5:BX5"/>
    <mergeCell ref="BY5:BZ5"/>
    <mergeCell ref="CA5:CB5"/>
    <mergeCell ref="AU5:AV5"/>
    <mergeCell ref="AS6:AU6"/>
    <mergeCell ref="AS7:AT7"/>
    <mergeCell ref="AU7:AV7"/>
    <mergeCell ref="AW7:AX7"/>
    <mergeCell ref="AS8:AU8"/>
    <mergeCell ref="AV8:AX8"/>
    <mergeCell ref="AI7:AJ7"/>
    <mergeCell ref="AK7:AL7"/>
    <mergeCell ref="AG8:AI8"/>
    <mergeCell ref="AJ8:AL8"/>
    <mergeCell ref="BE13:BF13"/>
    <mergeCell ref="BE14:BG14"/>
    <mergeCell ref="AY13:AZ13"/>
    <mergeCell ref="BA13:BB13"/>
    <mergeCell ref="BC13:BD13"/>
    <mergeCell ref="AY14:BA14"/>
    <mergeCell ref="BB14:BD14"/>
    <mergeCell ref="BE20:BG20"/>
    <mergeCell ref="BW15:BX15"/>
    <mergeCell ref="BY15:BZ15"/>
    <mergeCell ref="CA15:CB15"/>
    <mergeCell ref="BW16:BY16"/>
    <mergeCell ref="BZ16:CB16"/>
    <mergeCell ref="BW17:BX17"/>
    <mergeCell ref="BY17:BZ17"/>
    <mergeCell ref="CA17:CB17"/>
    <mergeCell ref="BG15:BH15"/>
    <mergeCell ref="BW13:BX13"/>
    <mergeCell ref="BY13:BZ13"/>
    <mergeCell ref="CA13:CB13"/>
    <mergeCell ref="BS15:BT15"/>
    <mergeCell ref="BU19:BV19"/>
    <mergeCell ref="AY15:AZ15"/>
    <mergeCell ref="BA15:BB15"/>
    <mergeCell ref="AS15:AT15"/>
    <mergeCell ref="AU15:AV15"/>
    <mergeCell ref="AW15:AX15"/>
    <mergeCell ref="AS17:AT17"/>
    <mergeCell ref="AU17:AV17"/>
    <mergeCell ref="BW18:BY18"/>
    <mergeCell ref="BZ18:CB18"/>
    <mergeCell ref="BW19:BX19"/>
    <mergeCell ref="BY19:BZ19"/>
    <mergeCell ref="CA19:CB19"/>
    <mergeCell ref="BQ18:BS18"/>
    <mergeCell ref="BT18:BV18"/>
    <mergeCell ref="BQ19:BR19"/>
    <mergeCell ref="AS18:AU18"/>
    <mergeCell ref="AV18:AX18"/>
    <mergeCell ref="AV14:AX14"/>
    <mergeCell ref="BE15:BF15"/>
    <mergeCell ref="AV22:AX22"/>
    <mergeCell ref="AS23:AT23"/>
    <mergeCell ref="AU23:AV23"/>
    <mergeCell ref="AW23:AX23"/>
    <mergeCell ref="AG21:AH21"/>
    <mergeCell ref="AS16:AU16"/>
    <mergeCell ref="AV16:AX16"/>
    <mergeCell ref="AW17:AX17"/>
    <mergeCell ref="BE18:BG18"/>
    <mergeCell ref="BH18:BJ18"/>
    <mergeCell ref="BE19:BF19"/>
    <mergeCell ref="BG19:BH19"/>
    <mergeCell ref="BI19:BJ19"/>
    <mergeCell ref="AY16:BA16"/>
    <mergeCell ref="BB16:BD16"/>
    <mergeCell ref="BW20:BY20"/>
    <mergeCell ref="BZ20:CB20"/>
    <mergeCell ref="AG16:AI16"/>
    <mergeCell ref="AJ16:AL16"/>
    <mergeCell ref="BM21:BN21"/>
    <mergeCell ref="BO21:BP21"/>
    <mergeCell ref="BK22:BM22"/>
    <mergeCell ref="BN22:BP22"/>
    <mergeCell ref="BK23:BL23"/>
    <mergeCell ref="BM23:BN23"/>
    <mergeCell ref="BO23:BP23"/>
    <mergeCell ref="BK21:BL21"/>
    <mergeCell ref="BW32:BY32"/>
    <mergeCell ref="BZ32:CB32"/>
    <mergeCell ref="AI21:AJ21"/>
    <mergeCell ref="AK21:AL21"/>
    <mergeCell ref="AG22:AI22"/>
    <mergeCell ref="AJ22:AL22"/>
    <mergeCell ref="AS21:AT21"/>
    <mergeCell ref="AP22:AR22"/>
    <mergeCell ref="AM22:AO22"/>
    <mergeCell ref="BZ24:CB24"/>
    <mergeCell ref="BW25:BX25"/>
    <mergeCell ref="CA25:CB25"/>
    <mergeCell ref="BW26:BY26"/>
    <mergeCell ref="BZ26:CB26"/>
    <mergeCell ref="AS24:AU24"/>
    <mergeCell ref="AV24:AX24"/>
    <mergeCell ref="AS25:AT25"/>
    <mergeCell ref="AU25:AV25"/>
    <mergeCell ref="AW25:AX25"/>
    <mergeCell ref="AS26:AU26"/>
    <mergeCell ref="AV26:AX26"/>
    <mergeCell ref="AI23:AJ23"/>
    <mergeCell ref="AK23:AL23"/>
    <mergeCell ref="AG24:AI24"/>
    <mergeCell ref="AJ24:AL24"/>
    <mergeCell ref="AG25:AH25"/>
    <mergeCell ref="AI25:AJ25"/>
    <mergeCell ref="AK25:AL25"/>
    <mergeCell ref="AG23:AH23"/>
    <mergeCell ref="CA21:CB21"/>
    <mergeCell ref="BW22:BY22"/>
    <mergeCell ref="BZ22:CB22"/>
    <mergeCell ref="U1:Z2"/>
    <mergeCell ref="AK33:AL33"/>
    <mergeCell ref="AG34:AI34"/>
    <mergeCell ref="AJ34:AL34"/>
    <mergeCell ref="AG29:AH29"/>
    <mergeCell ref="AI29:AJ29"/>
    <mergeCell ref="AK29:AL29"/>
    <mergeCell ref="AG30:AI30"/>
    <mergeCell ref="AJ30:AL30"/>
    <mergeCell ref="AG31:AH31"/>
    <mergeCell ref="Y15:Z15"/>
    <mergeCell ref="U10:W10"/>
    <mergeCell ref="X10:Z10"/>
    <mergeCell ref="U11:V11"/>
    <mergeCell ref="W11:X11"/>
    <mergeCell ref="Y11:Z11"/>
    <mergeCell ref="U29:V29"/>
    <mergeCell ref="W29:X29"/>
    <mergeCell ref="Y29:Z29"/>
    <mergeCell ref="AI17:AJ17"/>
    <mergeCell ref="AK17:AL17"/>
    <mergeCell ref="AG18:AI18"/>
    <mergeCell ref="AJ18:AL18"/>
    <mergeCell ref="AG19:AH19"/>
    <mergeCell ref="AI19:AJ19"/>
    <mergeCell ref="AK19:AL19"/>
    <mergeCell ref="AG15:AH15"/>
    <mergeCell ref="AI15:AJ15"/>
    <mergeCell ref="AK15:AL15"/>
    <mergeCell ref="AG9:AH9"/>
    <mergeCell ref="AI9:AJ9"/>
    <mergeCell ref="AK9:AL9"/>
    <mergeCell ref="AG37:AH37"/>
    <mergeCell ref="AI37:AJ37"/>
    <mergeCell ref="AK37:AL37"/>
    <mergeCell ref="AI41:AL41"/>
    <mergeCell ref="AS39:AT39"/>
    <mergeCell ref="AU39:AV39"/>
    <mergeCell ref="AO37:AP37"/>
    <mergeCell ref="AQ37:AR37"/>
    <mergeCell ref="AM38:AO38"/>
    <mergeCell ref="AP38:AR38"/>
    <mergeCell ref="BZ38:CB38"/>
    <mergeCell ref="BW40:BY40"/>
    <mergeCell ref="BZ40:CB40"/>
    <mergeCell ref="AP41:AR41"/>
    <mergeCell ref="AI31:AJ31"/>
    <mergeCell ref="AK31:AL31"/>
    <mergeCell ref="AG26:AI26"/>
    <mergeCell ref="AJ26:AL26"/>
    <mergeCell ref="AG27:AH27"/>
    <mergeCell ref="AI27:AJ27"/>
    <mergeCell ref="AK27:AL27"/>
    <mergeCell ref="AG28:AI28"/>
    <mergeCell ref="AJ28:AL28"/>
    <mergeCell ref="AS27:AT27"/>
    <mergeCell ref="AU27:AV27"/>
    <mergeCell ref="AW27:AX27"/>
    <mergeCell ref="AS28:AU28"/>
    <mergeCell ref="AV28:AX28"/>
    <mergeCell ref="AS29:AT29"/>
    <mergeCell ref="AU29:AV29"/>
    <mergeCell ref="AW29:AX29"/>
    <mergeCell ref="AS30:AU30"/>
    <mergeCell ref="W41:Z41"/>
    <mergeCell ref="AG38:AI38"/>
    <mergeCell ref="AJ38:AL38"/>
    <mergeCell ref="AG39:AH39"/>
    <mergeCell ref="AI39:AJ39"/>
    <mergeCell ref="AK39:AL39"/>
    <mergeCell ref="AG40:AI40"/>
    <mergeCell ref="AJ40:AL40"/>
    <mergeCell ref="AW39:AX39"/>
    <mergeCell ref="CC38:CE38"/>
    <mergeCell ref="CF38:CH38"/>
    <mergeCell ref="CC33:CD33"/>
    <mergeCell ref="CE33:CF33"/>
    <mergeCell ref="BW36:BY36"/>
    <mergeCell ref="BZ36:CB36"/>
    <mergeCell ref="BW37:BX37"/>
    <mergeCell ref="BY37:BZ37"/>
    <mergeCell ref="CA37:CB37"/>
    <mergeCell ref="BW38:BY38"/>
    <mergeCell ref="CC39:CD39"/>
    <mergeCell ref="CE39:CF39"/>
    <mergeCell ref="CG39:CH39"/>
    <mergeCell ref="CC40:CE40"/>
    <mergeCell ref="CF40:CH40"/>
    <mergeCell ref="CC36:CE36"/>
    <mergeCell ref="CF36:CH36"/>
    <mergeCell ref="CC37:CD37"/>
    <mergeCell ref="CE37:CF37"/>
    <mergeCell ref="CG37:CH37"/>
    <mergeCell ref="BW39:BX39"/>
    <mergeCell ref="BY39:BZ39"/>
    <mergeCell ref="CA39:CB39"/>
    <mergeCell ref="AJ36:AL36"/>
    <mergeCell ref="AG32:AI32"/>
    <mergeCell ref="AJ32:AL32"/>
    <mergeCell ref="AG33:AH33"/>
    <mergeCell ref="AI33:AJ33"/>
    <mergeCell ref="U36:W36"/>
    <mergeCell ref="X36:Z36"/>
    <mergeCell ref="U30:W30"/>
    <mergeCell ref="X30:Z30"/>
    <mergeCell ref="X24:Z24"/>
    <mergeCell ref="U21:V21"/>
    <mergeCell ref="W21:X21"/>
    <mergeCell ref="Y21:Z21"/>
    <mergeCell ref="U24:W24"/>
    <mergeCell ref="U27:V27"/>
    <mergeCell ref="CK3:CL3"/>
    <mergeCell ref="AK13:AL13"/>
    <mergeCell ref="AU13:AV13"/>
    <mergeCell ref="AW13:AX13"/>
    <mergeCell ref="BZ12:CB12"/>
    <mergeCell ref="CI14:CK14"/>
    <mergeCell ref="CL14:CN14"/>
    <mergeCell ref="W15:X15"/>
    <mergeCell ref="BW33:BX33"/>
    <mergeCell ref="BY33:BZ33"/>
    <mergeCell ref="CA33:CB33"/>
    <mergeCell ref="BW34:BY34"/>
    <mergeCell ref="BZ34:CB34"/>
    <mergeCell ref="BW35:BX35"/>
    <mergeCell ref="BY35:BZ35"/>
    <mergeCell ref="CA35:CB35"/>
    <mergeCell ref="AV30:AX30"/>
    <mergeCell ref="CM5:CN5"/>
    <mergeCell ref="AG5:AH5"/>
    <mergeCell ref="AI5:AJ5"/>
    <mergeCell ref="AK5:AL5"/>
    <mergeCell ref="AG6:AI6"/>
    <mergeCell ref="U8:W8"/>
    <mergeCell ref="X8:Z8"/>
    <mergeCell ref="U5:V5"/>
    <mergeCell ref="Y5:Z5"/>
    <mergeCell ref="U6:W6"/>
    <mergeCell ref="X6:Z6"/>
    <mergeCell ref="AI3:AJ3"/>
    <mergeCell ref="CI3:CJ3"/>
    <mergeCell ref="CI6:CK6"/>
    <mergeCell ref="CI9:CJ9"/>
    <mergeCell ref="CK9:CL9"/>
    <mergeCell ref="CI12:CK12"/>
    <mergeCell ref="CA9:CB9"/>
    <mergeCell ref="BW10:BY10"/>
    <mergeCell ref="BZ10:CB10"/>
    <mergeCell ref="AQ11:AR11"/>
    <mergeCell ref="BW11:BX11"/>
    <mergeCell ref="BY11:BZ11"/>
    <mergeCell ref="CA11:CB11"/>
    <mergeCell ref="AV12:AX12"/>
    <mergeCell ref="AS9:AT9"/>
    <mergeCell ref="AU9:AV9"/>
    <mergeCell ref="AW9:AX9"/>
    <mergeCell ref="AS10:AU10"/>
    <mergeCell ref="AV10:AX10"/>
    <mergeCell ref="AG10:AI10"/>
    <mergeCell ref="AJ10:AL10"/>
    <mergeCell ref="I3:J3"/>
    <mergeCell ref="K3:L3"/>
    <mergeCell ref="M3:N3"/>
    <mergeCell ref="I4:K4"/>
    <mergeCell ref="L4:N4"/>
    <mergeCell ref="U4:W4"/>
    <mergeCell ref="O4:Q4"/>
    <mergeCell ref="R4:T4"/>
    <mergeCell ref="O3:P3"/>
    <mergeCell ref="W3:X3"/>
    <mergeCell ref="CL6:CN6"/>
    <mergeCell ref="CI7:CJ7"/>
    <mergeCell ref="CK7:CL7"/>
    <mergeCell ref="CM7:CN7"/>
    <mergeCell ref="CI8:CK8"/>
    <mergeCell ref="CL8:CN8"/>
    <mergeCell ref="AJ6:AL6"/>
    <mergeCell ref="AG7:AH7"/>
    <mergeCell ref="W5:X5"/>
    <mergeCell ref="I5:J5"/>
    <mergeCell ref="K5:L5"/>
    <mergeCell ref="M5:N5"/>
    <mergeCell ref="I7:J7"/>
    <mergeCell ref="K7:L7"/>
    <mergeCell ref="M7:N7"/>
    <mergeCell ref="I6:K6"/>
    <mergeCell ref="L6:N6"/>
    <mergeCell ref="CM3:CN3"/>
    <mergeCell ref="CI4:CK4"/>
    <mergeCell ref="CL4:CN4"/>
    <mergeCell ref="CI5:CJ5"/>
    <mergeCell ref="CK5:CL5"/>
    <mergeCell ref="CM9:CN9"/>
    <mergeCell ref="CI10:CK10"/>
    <mergeCell ref="CL10:CN10"/>
    <mergeCell ref="CI11:CJ11"/>
    <mergeCell ref="CK11:CL11"/>
    <mergeCell ref="CM11:CN11"/>
    <mergeCell ref="U7:V7"/>
    <mergeCell ref="W7:X7"/>
    <mergeCell ref="Y7:Z7"/>
    <mergeCell ref="AG14:AI14"/>
    <mergeCell ref="AJ14:AL14"/>
    <mergeCell ref="AG11:AH11"/>
    <mergeCell ref="AI11:AJ11"/>
    <mergeCell ref="AK11:AL11"/>
    <mergeCell ref="AG12:AI12"/>
    <mergeCell ref="AJ12:AL12"/>
    <mergeCell ref="I9:J9"/>
    <mergeCell ref="K9:L9"/>
    <mergeCell ref="M9:N9"/>
    <mergeCell ref="I11:J11"/>
    <mergeCell ref="U12:W12"/>
    <mergeCell ref="X12:Z12"/>
    <mergeCell ref="U9:V9"/>
    <mergeCell ref="W9:X9"/>
    <mergeCell ref="Y9:Z9"/>
    <mergeCell ref="O10:Q10"/>
    <mergeCell ref="CL12:CN12"/>
    <mergeCell ref="CI13:CJ13"/>
    <mergeCell ref="CK13:CL13"/>
    <mergeCell ref="CM13:CN13"/>
    <mergeCell ref="AG13:AH13"/>
    <mergeCell ref="AI13:AJ13"/>
    <mergeCell ref="U13:V13"/>
    <mergeCell ref="W13:X13"/>
    <mergeCell ref="Y13:Z13"/>
    <mergeCell ref="U14:W14"/>
    <mergeCell ref="X14:Z14"/>
    <mergeCell ref="U15:V15"/>
    <mergeCell ref="AG20:AI20"/>
    <mergeCell ref="AJ20:AL20"/>
    <mergeCell ref="AG17:AH17"/>
    <mergeCell ref="CI15:CJ15"/>
    <mergeCell ref="CK15:CL15"/>
    <mergeCell ref="CM15:CN15"/>
    <mergeCell ref="CI16:CK16"/>
    <mergeCell ref="CL16:CN16"/>
    <mergeCell ref="CI17:CJ17"/>
    <mergeCell ref="CK17:CL17"/>
    <mergeCell ref="X20:Z20"/>
    <mergeCell ref="U16:W16"/>
    <mergeCell ref="X16:Z16"/>
    <mergeCell ref="U17:V17"/>
    <mergeCell ref="W17:X17"/>
    <mergeCell ref="Y17:Z17"/>
    <mergeCell ref="U18:W18"/>
    <mergeCell ref="X18:Z18"/>
    <mergeCell ref="CI18:CK18"/>
    <mergeCell ref="CL18:CN18"/>
    <mergeCell ref="CI19:CJ19"/>
    <mergeCell ref="CK19:CL19"/>
    <mergeCell ref="AS19:AT19"/>
    <mergeCell ref="AU19:AV19"/>
    <mergeCell ref="AW19:AX19"/>
    <mergeCell ref="AS20:AU20"/>
    <mergeCell ref="I15:J15"/>
    <mergeCell ref="K15:L15"/>
    <mergeCell ref="M15:N15"/>
    <mergeCell ref="L16:N16"/>
    <mergeCell ref="I16:K16"/>
    <mergeCell ref="I8:K8"/>
    <mergeCell ref="L8:N8"/>
    <mergeCell ref="I12:K12"/>
    <mergeCell ref="L12:N12"/>
    <mergeCell ref="I14:K14"/>
    <mergeCell ref="L14:N14"/>
    <mergeCell ref="I13:J13"/>
    <mergeCell ref="K13:L13"/>
    <mergeCell ref="M13:N13"/>
    <mergeCell ref="I10:K10"/>
    <mergeCell ref="I18:K18"/>
    <mergeCell ref="L18:N18"/>
    <mergeCell ref="L10:N10"/>
    <mergeCell ref="K11:L11"/>
    <mergeCell ref="M11:N11"/>
    <mergeCell ref="M19:N19"/>
    <mergeCell ref="U22:W22"/>
    <mergeCell ref="X22:Z22"/>
    <mergeCell ref="U23:V23"/>
    <mergeCell ref="W23:X23"/>
    <mergeCell ref="Y23:Z23"/>
    <mergeCell ref="U19:V19"/>
    <mergeCell ref="W19:X19"/>
    <mergeCell ref="Y19:Z19"/>
    <mergeCell ref="U20:W20"/>
    <mergeCell ref="L20:N20"/>
    <mergeCell ref="CM19:CN19"/>
    <mergeCell ref="CI20:CK20"/>
    <mergeCell ref="CL20:CN20"/>
    <mergeCell ref="I17:J17"/>
    <mergeCell ref="K17:L17"/>
    <mergeCell ref="M17:N17"/>
    <mergeCell ref="I20:K20"/>
    <mergeCell ref="CM17:CN17"/>
    <mergeCell ref="AV20:AX20"/>
    <mergeCell ref="BW23:BX23"/>
    <mergeCell ref="BY23:BZ23"/>
    <mergeCell ref="CA23:CB23"/>
    <mergeCell ref="BW21:BX21"/>
    <mergeCell ref="BE21:BF21"/>
    <mergeCell ref="BG21:BH21"/>
    <mergeCell ref="BI21:BJ21"/>
    <mergeCell ref="BE22:BG22"/>
    <mergeCell ref="BY21:BZ21"/>
    <mergeCell ref="AU21:AV21"/>
    <mergeCell ref="AW21:AX21"/>
    <mergeCell ref="AS22:AU22"/>
    <mergeCell ref="I19:J19"/>
    <mergeCell ref="K19:L19"/>
    <mergeCell ref="W27:X27"/>
    <mergeCell ref="Y27:Z27"/>
    <mergeCell ref="CI24:CK24"/>
    <mergeCell ref="CL24:CN24"/>
    <mergeCell ref="CI25:CJ25"/>
    <mergeCell ref="CK25:CL25"/>
    <mergeCell ref="CM25:CN25"/>
    <mergeCell ref="CI26:CK26"/>
    <mergeCell ref="CL26:CN26"/>
    <mergeCell ref="CI27:CJ27"/>
    <mergeCell ref="U28:W28"/>
    <mergeCell ref="X28:Z28"/>
    <mergeCell ref="U25:V25"/>
    <mergeCell ref="W25:X25"/>
    <mergeCell ref="Y25:Z25"/>
    <mergeCell ref="U26:W26"/>
    <mergeCell ref="X26:Z26"/>
    <mergeCell ref="CK27:CL27"/>
    <mergeCell ref="CM27:CN27"/>
    <mergeCell ref="CI28:CK28"/>
    <mergeCell ref="CL28:CN28"/>
    <mergeCell ref="K27:L27"/>
    <mergeCell ref="M27:N27"/>
    <mergeCell ref="I22:K22"/>
    <mergeCell ref="CI21:CJ21"/>
    <mergeCell ref="CK21:CL21"/>
    <mergeCell ref="CM21:CN21"/>
    <mergeCell ref="CI22:CK22"/>
    <mergeCell ref="CL22:CN22"/>
    <mergeCell ref="CI23:CJ23"/>
    <mergeCell ref="M23:N23"/>
    <mergeCell ref="I24:K24"/>
    <mergeCell ref="I26:K26"/>
    <mergeCell ref="I25:J25"/>
    <mergeCell ref="CM35:CN35"/>
    <mergeCell ref="CI30:CK30"/>
    <mergeCell ref="CL30:CN30"/>
    <mergeCell ref="CI31:CJ31"/>
    <mergeCell ref="CK31:CL31"/>
    <mergeCell ref="CM31:CN31"/>
    <mergeCell ref="CI32:CK32"/>
    <mergeCell ref="CL32:CN32"/>
    <mergeCell ref="I27:J27"/>
    <mergeCell ref="I23:J23"/>
    <mergeCell ref="I21:J21"/>
    <mergeCell ref="K21:L21"/>
    <mergeCell ref="M21:N21"/>
    <mergeCell ref="CK23:CL23"/>
    <mergeCell ref="CM23:CN23"/>
    <mergeCell ref="AG35:AH35"/>
    <mergeCell ref="AI35:AJ35"/>
    <mergeCell ref="AK35:AL35"/>
    <mergeCell ref="AS31:AT31"/>
    <mergeCell ref="AU31:AV31"/>
    <mergeCell ref="AW31:AX31"/>
    <mergeCell ref="AS32:AU32"/>
    <mergeCell ref="AV32:AX32"/>
    <mergeCell ref="BW30:BY30"/>
    <mergeCell ref="BZ30:CB30"/>
    <mergeCell ref="BW31:BX31"/>
    <mergeCell ref="BY31:BZ31"/>
    <mergeCell ref="CA31:CB31"/>
    <mergeCell ref="CI38:CK38"/>
    <mergeCell ref="CL38:CN38"/>
    <mergeCell ref="CI33:CJ33"/>
    <mergeCell ref="CK33:CL33"/>
    <mergeCell ref="CM33:CN33"/>
    <mergeCell ref="M29:N29"/>
    <mergeCell ref="I28:K28"/>
    <mergeCell ref="L28:N28"/>
    <mergeCell ref="I31:J31"/>
    <mergeCell ref="K31:L31"/>
    <mergeCell ref="M31:N31"/>
    <mergeCell ref="I30:K30"/>
    <mergeCell ref="L30:N30"/>
    <mergeCell ref="CM39:CN39"/>
    <mergeCell ref="CI40:CK40"/>
    <mergeCell ref="CL40:CN40"/>
    <mergeCell ref="M37:N37"/>
    <mergeCell ref="I38:K38"/>
    <mergeCell ref="CI29:CJ29"/>
    <mergeCell ref="CK29:CL29"/>
    <mergeCell ref="CM29:CN29"/>
    <mergeCell ref="Y35:Z35"/>
    <mergeCell ref="U31:V31"/>
    <mergeCell ref="W31:X31"/>
    <mergeCell ref="Y31:Z31"/>
    <mergeCell ref="U32:W32"/>
    <mergeCell ref="X32:Z32"/>
    <mergeCell ref="U33:V33"/>
    <mergeCell ref="W33:X33"/>
    <mergeCell ref="Y33:Z33"/>
    <mergeCell ref="U34:W34"/>
    <mergeCell ref="AG36:AI36"/>
    <mergeCell ref="CI36:CK36"/>
    <mergeCell ref="CL36:CN36"/>
    <mergeCell ref="CI37:CJ37"/>
    <mergeCell ref="CK37:CL37"/>
    <mergeCell ref="I29:J29"/>
    <mergeCell ref="K29:L29"/>
    <mergeCell ref="X34:Z34"/>
    <mergeCell ref="U35:V35"/>
    <mergeCell ref="W35:X35"/>
    <mergeCell ref="CI39:CJ39"/>
    <mergeCell ref="CK39:CL39"/>
    <mergeCell ref="CI34:CK34"/>
    <mergeCell ref="CL34:CN34"/>
    <mergeCell ref="CI35:CJ35"/>
    <mergeCell ref="CK35:CL35"/>
    <mergeCell ref="U37:V37"/>
    <mergeCell ref="W37:X37"/>
    <mergeCell ref="Y37:Z37"/>
    <mergeCell ref="U38:W38"/>
    <mergeCell ref="X38:Z38"/>
    <mergeCell ref="U39:V39"/>
    <mergeCell ref="W39:X39"/>
    <mergeCell ref="Y39:Z39"/>
    <mergeCell ref="I33:J33"/>
    <mergeCell ref="K33:L33"/>
    <mergeCell ref="M33:N33"/>
    <mergeCell ref="I35:J35"/>
    <mergeCell ref="K35:L35"/>
    <mergeCell ref="M35:N35"/>
    <mergeCell ref="I37:J37"/>
    <mergeCell ref="K37:L37"/>
    <mergeCell ref="CM37:CN37"/>
    <mergeCell ref="AD41:AF41"/>
    <mergeCell ref="AM40:AO40"/>
    <mergeCell ref="AP40:AR40"/>
    <mergeCell ref="AA40:AC40"/>
    <mergeCell ref="AD40:AF40"/>
    <mergeCell ref="D41:H41"/>
    <mergeCell ref="L38:N38"/>
    <mergeCell ref="J41:N41"/>
    <mergeCell ref="C39:D39"/>
    <mergeCell ref="E39:F39"/>
    <mergeCell ref="G39:H39"/>
    <mergeCell ref="I1:N2"/>
    <mergeCell ref="I40:K40"/>
    <mergeCell ref="L40:N40"/>
    <mergeCell ref="I32:K32"/>
    <mergeCell ref="L32:N32"/>
    <mergeCell ref="U40:W40"/>
    <mergeCell ref="I34:K34"/>
    <mergeCell ref="L34:N34"/>
    <mergeCell ref="I36:K36"/>
    <mergeCell ref="L36:N36"/>
    <mergeCell ref="X40:Z40"/>
    <mergeCell ref="M39:N39"/>
    <mergeCell ref="I39:J39"/>
    <mergeCell ref="K39:L39"/>
    <mergeCell ref="C1:H2"/>
    <mergeCell ref="L22:N22"/>
    <mergeCell ref="L24:N24"/>
    <mergeCell ref="L26:N26"/>
    <mergeCell ref="K23:L23"/>
    <mergeCell ref="K25:L25"/>
    <mergeCell ref="M25:N25"/>
  </mergeCells>
  <pageMargins left="0" right="0" top="0.3" bottom="0.3" header="0.3" footer="0.3"/>
  <pageSetup paperSize="5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46"/>
  <sheetViews>
    <sheetView showGridLines="0" tabSelected="1" zoomScaleNormal="100" workbookViewId="0">
      <pane xSplit="1" topLeftCell="B1" activePane="topRight" state="frozen"/>
      <selection pane="topRight" activeCell="W45" sqref="W45"/>
    </sheetView>
  </sheetViews>
  <sheetFormatPr defaultRowHeight="12.75" x14ac:dyDescent="0.2"/>
  <cols>
    <col min="1" max="1" width="3.85546875" style="1" customWidth="1"/>
    <col min="2" max="2" width="17.7109375" style="1" customWidth="1"/>
    <col min="3" max="3" width="3.140625" style="10" customWidth="1"/>
    <col min="4" max="4" width="2.42578125" style="10" customWidth="1"/>
    <col min="5" max="5" width="1.7109375" style="10" customWidth="1"/>
    <col min="6" max="6" width="1.42578125" style="10" customWidth="1"/>
    <col min="7" max="7" width="2.85546875" style="11" customWidth="1"/>
    <col min="8" max="8" width="1.42578125" style="11" customWidth="1"/>
    <col min="9" max="9" width="1.7109375" style="11" customWidth="1"/>
    <col min="10" max="10" width="3.85546875" style="11" customWidth="1"/>
    <col min="11" max="11" width="2.28515625" style="11" customWidth="1"/>
    <col min="12" max="12" width="2.42578125" style="11" customWidth="1"/>
    <col min="13" max="13" width="3.140625" style="11" customWidth="1"/>
    <col min="14" max="14" width="4.28515625" style="11" customWidth="1"/>
    <col min="15" max="15" width="3" style="10" customWidth="1"/>
    <col min="16" max="16" width="2.140625" style="10" customWidth="1"/>
    <col min="17" max="17" width="0.7109375" style="10" customWidth="1"/>
    <col min="18" max="18" width="3" style="10" customWidth="1"/>
    <col min="19" max="25" width="3" style="11" customWidth="1"/>
    <col min="26" max="26" width="3.7109375" style="11" customWidth="1"/>
    <col min="27" max="27" width="3" style="10" customWidth="1"/>
    <col min="28" max="28" width="1.7109375" style="10" customWidth="1"/>
    <col min="29" max="29" width="0.7109375" style="10" customWidth="1"/>
    <col min="30" max="30" width="2.28515625" style="10" customWidth="1"/>
    <col min="31" max="31" width="3" style="11" customWidth="1"/>
    <col min="32" max="32" width="3.5703125" style="11" customWidth="1"/>
    <col min="33" max="34" width="2.7109375" style="11" customWidth="1"/>
    <col min="35" max="35" width="2" style="11" customWidth="1"/>
    <col min="36" max="37" width="2.7109375" style="11" customWidth="1"/>
    <col min="38" max="38" width="4.140625" style="11" customWidth="1"/>
    <col min="39" max="39" width="3" style="10" customWidth="1"/>
    <col min="40" max="40" width="1.28515625" style="10" customWidth="1"/>
    <col min="41" max="41" width="0.7109375" style="10" customWidth="1"/>
    <col min="42" max="42" width="2.28515625" style="10" customWidth="1"/>
    <col min="43" max="43" width="0.5703125" style="11" customWidth="1"/>
    <col min="44" max="44" width="6.140625" style="11" customWidth="1"/>
    <col min="45" max="46" width="2.28515625" style="11" customWidth="1"/>
    <col min="47" max="47" width="1.28515625" style="11" customWidth="1"/>
    <col min="48" max="49" width="2.28515625" style="11" customWidth="1"/>
    <col min="50" max="50" width="5.5703125" style="11" customWidth="1"/>
    <col min="51" max="51" width="3" style="10" customWidth="1"/>
    <col min="52" max="52" width="1.42578125" style="10" customWidth="1"/>
    <col min="53" max="53" width="1.140625" style="10" customWidth="1"/>
    <col min="54" max="54" width="3" style="10" customWidth="1"/>
    <col min="55" max="55" width="3" style="11" customWidth="1"/>
    <col min="56" max="56" width="4.140625" style="11" customWidth="1"/>
    <col min="57" max="58" width="2.7109375" style="11" customWidth="1"/>
    <col min="59" max="59" width="1" style="11" customWidth="1"/>
    <col min="60" max="61" width="2.7109375" style="11" customWidth="1"/>
    <col min="62" max="62" width="4.42578125" style="11" customWidth="1"/>
    <col min="63" max="63" width="12.42578125" style="63" bestFit="1" customWidth="1"/>
    <col min="64" max="64" width="12.42578125" style="1" bestFit="1" customWidth="1"/>
    <col min="65" max="65" width="8" style="71" customWidth="1"/>
    <col min="66" max="66" width="9.140625" style="72"/>
    <col min="67" max="16384" width="9.140625" style="1"/>
  </cols>
  <sheetData>
    <row r="1" spans="1:67" ht="13.15" customHeight="1" x14ac:dyDescent="0.2">
      <c r="A1" s="6" t="s">
        <v>11</v>
      </c>
      <c r="B1" s="6"/>
      <c r="C1" s="109" t="s">
        <v>50</v>
      </c>
      <c r="D1" s="110"/>
      <c r="E1" s="110"/>
      <c r="F1" s="110"/>
      <c r="G1" s="110"/>
      <c r="H1" s="111"/>
      <c r="I1" s="98" t="s">
        <v>37</v>
      </c>
      <c r="J1" s="99"/>
      <c r="K1" s="99"/>
      <c r="L1" s="99"/>
      <c r="M1" s="99"/>
      <c r="N1" s="100"/>
      <c r="O1" s="109" t="s">
        <v>51</v>
      </c>
      <c r="P1" s="110"/>
      <c r="Q1" s="110"/>
      <c r="R1" s="110"/>
      <c r="S1" s="110"/>
      <c r="T1" s="111"/>
      <c r="U1" s="98" t="s">
        <v>39</v>
      </c>
      <c r="V1" s="99"/>
      <c r="W1" s="99"/>
      <c r="X1" s="99"/>
      <c r="Y1" s="99"/>
      <c r="Z1" s="100"/>
      <c r="AA1" s="109" t="s">
        <v>55</v>
      </c>
      <c r="AB1" s="110"/>
      <c r="AC1" s="110"/>
      <c r="AD1" s="110"/>
      <c r="AE1" s="110"/>
      <c r="AF1" s="111"/>
      <c r="AG1" s="98" t="s">
        <v>45</v>
      </c>
      <c r="AH1" s="99"/>
      <c r="AI1" s="99"/>
      <c r="AJ1" s="99"/>
      <c r="AK1" s="99"/>
      <c r="AL1" s="100"/>
      <c r="AM1" s="109" t="s">
        <v>54</v>
      </c>
      <c r="AN1" s="110"/>
      <c r="AO1" s="110"/>
      <c r="AP1" s="110"/>
      <c r="AQ1" s="110"/>
      <c r="AR1" s="111"/>
      <c r="AS1" s="98" t="s">
        <v>47</v>
      </c>
      <c r="AT1" s="99"/>
      <c r="AU1" s="99"/>
      <c r="AV1" s="99"/>
      <c r="AW1" s="99"/>
      <c r="AX1" s="100"/>
      <c r="AY1" s="109" t="s">
        <v>52</v>
      </c>
      <c r="AZ1" s="110"/>
      <c r="BA1" s="110"/>
      <c r="BB1" s="110"/>
      <c r="BC1" s="110"/>
      <c r="BD1" s="111"/>
      <c r="BE1" s="98" t="s">
        <v>49</v>
      </c>
      <c r="BF1" s="99"/>
      <c r="BG1" s="99"/>
      <c r="BH1" s="99"/>
      <c r="BI1" s="99"/>
      <c r="BJ1" s="100"/>
      <c r="BK1" s="245" t="s">
        <v>87</v>
      </c>
      <c r="BL1" s="246"/>
      <c r="BM1" s="249" t="s">
        <v>88</v>
      </c>
      <c r="BN1" s="250"/>
      <c r="BO1" s="250"/>
    </row>
    <row r="2" spans="1:67" ht="12.75" customHeight="1" x14ac:dyDescent="0.2">
      <c r="A2" s="211" t="s">
        <v>12</v>
      </c>
      <c r="B2" s="213" t="s">
        <v>13</v>
      </c>
      <c r="C2" s="112"/>
      <c r="D2" s="113"/>
      <c r="E2" s="113"/>
      <c r="F2" s="113"/>
      <c r="G2" s="113"/>
      <c r="H2" s="114"/>
      <c r="I2" s="101"/>
      <c r="J2" s="102"/>
      <c r="K2" s="102"/>
      <c r="L2" s="102"/>
      <c r="M2" s="102"/>
      <c r="N2" s="103"/>
      <c r="O2" s="112"/>
      <c r="P2" s="113"/>
      <c r="Q2" s="113"/>
      <c r="R2" s="113"/>
      <c r="S2" s="113"/>
      <c r="T2" s="114"/>
      <c r="U2" s="101"/>
      <c r="V2" s="102"/>
      <c r="W2" s="102"/>
      <c r="X2" s="102"/>
      <c r="Y2" s="102"/>
      <c r="Z2" s="103"/>
      <c r="AA2" s="112"/>
      <c r="AB2" s="113"/>
      <c r="AC2" s="113"/>
      <c r="AD2" s="113"/>
      <c r="AE2" s="113"/>
      <c r="AF2" s="114"/>
      <c r="AG2" s="101"/>
      <c r="AH2" s="102"/>
      <c r="AI2" s="102"/>
      <c r="AJ2" s="102"/>
      <c r="AK2" s="102"/>
      <c r="AL2" s="103"/>
      <c r="AM2" s="112"/>
      <c r="AN2" s="113"/>
      <c r="AO2" s="113"/>
      <c r="AP2" s="113"/>
      <c r="AQ2" s="113"/>
      <c r="AR2" s="114"/>
      <c r="AS2" s="101"/>
      <c r="AT2" s="102"/>
      <c r="AU2" s="102"/>
      <c r="AV2" s="102"/>
      <c r="AW2" s="102"/>
      <c r="AX2" s="103"/>
      <c r="AY2" s="112"/>
      <c r="AZ2" s="113"/>
      <c r="BA2" s="113"/>
      <c r="BB2" s="113"/>
      <c r="BC2" s="113"/>
      <c r="BD2" s="114"/>
      <c r="BE2" s="101"/>
      <c r="BF2" s="102"/>
      <c r="BG2" s="102"/>
      <c r="BH2" s="102"/>
      <c r="BI2" s="102"/>
      <c r="BJ2" s="103"/>
      <c r="BK2" s="247"/>
      <c r="BL2" s="248"/>
      <c r="BM2" s="249"/>
      <c r="BN2" s="250"/>
      <c r="BO2" s="250"/>
    </row>
    <row r="3" spans="1:67" ht="24.75" customHeight="1" x14ac:dyDescent="0.2">
      <c r="A3" s="212"/>
      <c r="B3" s="214"/>
      <c r="C3" s="154" t="s">
        <v>0</v>
      </c>
      <c r="D3" s="155"/>
      <c r="E3" s="154" t="s">
        <v>1</v>
      </c>
      <c r="F3" s="155"/>
      <c r="G3" s="154" t="s">
        <v>2</v>
      </c>
      <c r="H3" s="155"/>
      <c r="I3" s="146" t="s">
        <v>0</v>
      </c>
      <c r="J3" s="147"/>
      <c r="K3" s="146" t="s">
        <v>1</v>
      </c>
      <c r="L3" s="147"/>
      <c r="M3" s="148" t="s">
        <v>2</v>
      </c>
      <c r="N3" s="149"/>
      <c r="O3" s="154" t="s">
        <v>0</v>
      </c>
      <c r="P3" s="155"/>
      <c r="Q3" s="154" t="s">
        <v>1</v>
      </c>
      <c r="R3" s="155"/>
      <c r="S3" s="154" t="s">
        <v>2</v>
      </c>
      <c r="T3" s="155"/>
      <c r="U3" s="156" t="s">
        <v>0</v>
      </c>
      <c r="V3" s="157"/>
      <c r="W3" s="156" t="s">
        <v>1</v>
      </c>
      <c r="X3" s="157"/>
      <c r="Y3" s="171" t="s">
        <v>2</v>
      </c>
      <c r="Z3" s="172"/>
      <c r="AA3" s="154" t="s">
        <v>0</v>
      </c>
      <c r="AB3" s="155"/>
      <c r="AC3" s="154" t="s">
        <v>1</v>
      </c>
      <c r="AD3" s="155"/>
      <c r="AE3" s="154" t="s">
        <v>2</v>
      </c>
      <c r="AF3" s="155"/>
      <c r="AG3" s="156" t="s">
        <v>0</v>
      </c>
      <c r="AH3" s="157"/>
      <c r="AI3" s="156" t="s">
        <v>1</v>
      </c>
      <c r="AJ3" s="157"/>
      <c r="AK3" s="171" t="s">
        <v>2</v>
      </c>
      <c r="AL3" s="172"/>
      <c r="AM3" s="154" t="s">
        <v>0</v>
      </c>
      <c r="AN3" s="155"/>
      <c r="AO3" s="154" t="s">
        <v>1</v>
      </c>
      <c r="AP3" s="155"/>
      <c r="AQ3" s="154" t="s">
        <v>2</v>
      </c>
      <c r="AR3" s="155"/>
      <c r="AS3" s="156" t="s">
        <v>0</v>
      </c>
      <c r="AT3" s="157"/>
      <c r="AU3" s="156" t="s">
        <v>1</v>
      </c>
      <c r="AV3" s="157"/>
      <c r="AW3" s="171" t="s">
        <v>2</v>
      </c>
      <c r="AX3" s="172"/>
      <c r="AY3" s="154" t="s">
        <v>0</v>
      </c>
      <c r="AZ3" s="155"/>
      <c r="BA3" s="154" t="s">
        <v>1</v>
      </c>
      <c r="BB3" s="155"/>
      <c r="BC3" s="154" t="s">
        <v>2</v>
      </c>
      <c r="BD3" s="155"/>
      <c r="BE3" s="156" t="s">
        <v>0</v>
      </c>
      <c r="BF3" s="157"/>
      <c r="BG3" s="156" t="s">
        <v>1</v>
      </c>
      <c r="BH3" s="157"/>
      <c r="BI3" s="171" t="s">
        <v>2</v>
      </c>
      <c r="BJ3" s="172"/>
      <c r="BK3" s="82" t="s">
        <v>80</v>
      </c>
      <c r="BL3" s="81" t="s">
        <v>79</v>
      </c>
      <c r="BM3" s="249"/>
      <c r="BN3" s="250"/>
      <c r="BO3" s="250"/>
    </row>
    <row r="4" spans="1:67" ht="13.15" customHeight="1" x14ac:dyDescent="0.2">
      <c r="A4" s="7"/>
      <c r="B4" s="14"/>
      <c r="C4" s="151" t="s">
        <v>3</v>
      </c>
      <c r="D4" s="152"/>
      <c r="E4" s="153"/>
      <c r="F4" s="151" t="s">
        <v>4</v>
      </c>
      <c r="G4" s="152"/>
      <c r="H4" s="153"/>
      <c r="I4" s="146" t="s">
        <v>3</v>
      </c>
      <c r="J4" s="150"/>
      <c r="K4" s="147"/>
      <c r="L4" s="146" t="s">
        <v>4</v>
      </c>
      <c r="M4" s="150"/>
      <c r="N4" s="147"/>
      <c r="O4" s="151" t="s">
        <v>3</v>
      </c>
      <c r="P4" s="152"/>
      <c r="Q4" s="153"/>
      <c r="R4" s="151" t="s">
        <v>4</v>
      </c>
      <c r="S4" s="152"/>
      <c r="T4" s="153"/>
      <c r="U4" s="146" t="s">
        <v>3</v>
      </c>
      <c r="V4" s="150"/>
      <c r="W4" s="147"/>
      <c r="X4" s="146" t="s">
        <v>4</v>
      </c>
      <c r="Y4" s="150"/>
      <c r="Z4" s="147"/>
      <c r="AA4" s="151" t="s">
        <v>3</v>
      </c>
      <c r="AB4" s="152"/>
      <c r="AC4" s="153"/>
      <c r="AD4" s="151" t="s">
        <v>4</v>
      </c>
      <c r="AE4" s="152"/>
      <c r="AF4" s="153"/>
      <c r="AG4" s="146" t="s">
        <v>3</v>
      </c>
      <c r="AH4" s="150"/>
      <c r="AI4" s="147"/>
      <c r="AJ4" s="146" t="s">
        <v>4</v>
      </c>
      <c r="AK4" s="150"/>
      <c r="AL4" s="147"/>
      <c r="AM4" s="151" t="s">
        <v>3</v>
      </c>
      <c r="AN4" s="152"/>
      <c r="AO4" s="153"/>
      <c r="AP4" s="151" t="s">
        <v>4</v>
      </c>
      <c r="AQ4" s="152"/>
      <c r="AR4" s="153"/>
      <c r="AS4" s="146" t="s">
        <v>3</v>
      </c>
      <c r="AT4" s="150"/>
      <c r="AU4" s="147"/>
      <c r="AV4" s="146" t="s">
        <v>4</v>
      </c>
      <c r="AW4" s="150"/>
      <c r="AX4" s="147"/>
      <c r="AY4" s="151" t="s">
        <v>3</v>
      </c>
      <c r="AZ4" s="152"/>
      <c r="BA4" s="153"/>
      <c r="BB4" s="151" t="s">
        <v>4</v>
      </c>
      <c r="BC4" s="152"/>
      <c r="BD4" s="153"/>
      <c r="BE4" s="146" t="s">
        <v>3</v>
      </c>
      <c r="BF4" s="150"/>
      <c r="BG4" s="147"/>
      <c r="BH4" s="146" t="s">
        <v>4</v>
      </c>
      <c r="BI4" s="150"/>
      <c r="BJ4" s="147"/>
      <c r="BK4" s="64"/>
      <c r="BL4" s="65"/>
      <c r="BM4" s="251" t="s">
        <v>89</v>
      </c>
      <c r="BN4" s="252"/>
      <c r="BO4" s="252"/>
    </row>
    <row r="5" spans="1:67" ht="16.149999999999999" customHeight="1" x14ac:dyDescent="0.2">
      <c r="A5" s="2"/>
      <c r="B5" s="15"/>
      <c r="C5" s="161"/>
      <c r="D5" s="162"/>
      <c r="E5" s="161"/>
      <c r="F5" s="162"/>
      <c r="G5" s="151"/>
      <c r="H5" s="153"/>
      <c r="I5" s="91" t="s">
        <v>36</v>
      </c>
      <c r="J5" s="93"/>
      <c r="K5" s="91" t="s">
        <v>36</v>
      </c>
      <c r="L5" s="93"/>
      <c r="M5" s="122" t="s">
        <v>5</v>
      </c>
      <c r="N5" s="123"/>
      <c r="O5" s="161" t="s">
        <v>9</v>
      </c>
      <c r="P5" s="162"/>
      <c r="Q5" s="161" t="s">
        <v>9</v>
      </c>
      <c r="R5" s="162"/>
      <c r="S5" s="151" t="s">
        <v>9</v>
      </c>
      <c r="T5" s="153"/>
      <c r="U5" s="91"/>
      <c r="V5" s="93"/>
      <c r="W5" s="91"/>
      <c r="X5" s="93"/>
      <c r="Y5" s="122"/>
      <c r="Z5" s="123"/>
      <c r="AA5" s="161" t="s">
        <v>5</v>
      </c>
      <c r="AB5" s="162"/>
      <c r="AC5" s="161" t="s">
        <v>5</v>
      </c>
      <c r="AD5" s="162"/>
      <c r="AE5" s="151" t="s">
        <v>5</v>
      </c>
      <c r="AF5" s="153"/>
      <c r="AG5" s="91" t="s">
        <v>36</v>
      </c>
      <c r="AH5" s="93"/>
      <c r="AI5" s="91" t="s">
        <v>36</v>
      </c>
      <c r="AJ5" s="93"/>
      <c r="AK5" s="122" t="s">
        <v>5</v>
      </c>
      <c r="AL5" s="123"/>
      <c r="AM5" s="161" t="s">
        <v>5</v>
      </c>
      <c r="AN5" s="162"/>
      <c r="AO5" s="161" t="s">
        <v>5</v>
      </c>
      <c r="AP5" s="162"/>
      <c r="AQ5" s="151" t="s">
        <v>5</v>
      </c>
      <c r="AR5" s="153"/>
      <c r="AS5" s="190" t="s">
        <v>46</v>
      </c>
      <c r="AT5" s="191"/>
      <c r="AU5" s="190" t="s">
        <v>46</v>
      </c>
      <c r="AV5" s="191"/>
      <c r="AW5" s="192" t="s">
        <v>5</v>
      </c>
      <c r="AX5" s="193"/>
      <c r="AY5" s="161" t="s">
        <v>10</v>
      </c>
      <c r="AZ5" s="162"/>
      <c r="BA5" s="161" t="s">
        <v>10</v>
      </c>
      <c r="BB5" s="162"/>
      <c r="BC5" s="151" t="s">
        <v>5</v>
      </c>
      <c r="BD5" s="153"/>
      <c r="BE5" s="141" t="s">
        <v>36</v>
      </c>
      <c r="BF5" s="142"/>
      <c r="BG5" s="141" t="s">
        <v>36</v>
      </c>
      <c r="BH5" s="142"/>
      <c r="BI5" s="192" t="s">
        <v>5</v>
      </c>
      <c r="BJ5" s="193"/>
      <c r="BK5" s="64"/>
      <c r="BL5" s="65"/>
      <c r="BM5" s="72"/>
    </row>
    <row r="6" spans="1:67" ht="27" customHeight="1" x14ac:dyDescent="0.2">
      <c r="A6" s="7">
        <v>1</v>
      </c>
      <c r="B6" s="14" t="s">
        <v>14</v>
      </c>
      <c r="C6" s="86" t="s">
        <v>8</v>
      </c>
      <c r="D6" s="87"/>
      <c r="E6" s="88"/>
      <c r="F6" s="86" t="s">
        <v>8</v>
      </c>
      <c r="G6" s="87"/>
      <c r="H6" s="88"/>
      <c r="I6" s="124">
        <v>27.53</v>
      </c>
      <c r="J6" s="140"/>
      <c r="K6" s="125"/>
      <c r="L6" s="124">
        <v>90849</v>
      </c>
      <c r="M6" s="140"/>
      <c r="N6" s="125"/>
      <c r="O6" s="115">
        <v>40.99</v>
      </c>
      <c r="P6" s="116"/>
      <c r="Q6" s="117"/>
      <c r="R6" s="115">
        <f>SUM(O6*3300)</f>
        <v>135267</v>
      </c>
      <c r="S6" s="116"/>
      <c r="T6" s="117"/>
      <c r="U6" s="91" t="s">
        <v>8</v>
      </c>
      <c r="V6" s="92"/>
      <c r="W6" s="93"/>
      <c r="X6" s="91" t="s">
        <v>8</v>
      </c>
      <c r="Y6" s="92"/>
      <c r="Z6" s="93"/>
      <c r="AA6" s="115">
        <v>32.799999999999997</v>
      </c>
      <c r="AB6" s="116"/>
      <c r="AC6" s="117"/>
      <c r="AD6" s="115">
        <f>SUM(AA6*3300)</f>
        <v>108239.99999999999</v>
      </c>
      <c r="AE6" s="116"/>
      <c r="AF6" s="117"/>
      <c r="AG6" s="124">
        <v>26.01</v>
      </c>
      <c r="AH6" s="140"/>
      <c r="AI6" s="125"/>
      <c r="AJ6" s="124">
        <f>SUM(AG6*3300)</f>
        <v>85833</v>
      </c>
      <c r="AK6" s="140"/>
      <c r="AL6" s="125"/>
      <c r="AM6" s="115">
        <v>34.49</v>
      </c>
      <c r="AN6" s="116"/>
      <c r="AO6" s="117"/>
      <c r="AP6" s="115">
        <v>113817</v>
      </c>
      <c r="AQ6" s="116"/>
      <c r="AR6" s="117"/>
      <c r="AS6" s="143">
        <v>31.55</v>
      </c>
      <c r="AT6" s="144"/>
      <c r="AU6" s="145"/>
      <c r="AV6" s="143">
        <v>104115</v>
      </c>
      <c r="AW6" s="144"/>
      <c r="AX6" s="145"/>
      <c r="AY6" s="115">
        <v>35.56</v>
      </c>
      <c r="AZ6" s="116"/>
      <c r="BA6" s="117"/>
      <c r="BB6" s="158">
        <v>117333.33</v>
      </c>
      <c r="BC6" s="159"/>
      <c r="BD6" s="160"/>
      <c r="BE6" s="143">
        <v>25.06</v>
      </c>
      <c r="BF6" s="144"/>
      <c r="BG6" s="145"/>
      <c r="BH6" s="143">
        <f>SUM(BE6*3300)</f>
        <v>82698</v>
      </c>
      <c r="BI6" s="144"/>
      <c r="BJ6" s="145"/>
      <c r="BK6" s="66"/>
      <c r="BL6" s="69"/>
      <c r="BM6" s="75"/>
      <c r="BN6" s="75">
        <v>1</v>
      </c>
      <c r="BO6" s="70"/>
    </row>
    <row r="7" spans="1:67" ht="11.45" customHeight="1" x14ac:dyDescent="0.2">
      <c r="A7" s="2"/>
      <c r="B7" s="15"/>
      <c r="C7" s="161"/>
      <c r="D7" s="162"/>
      <c r="E7" s="161"/>
      <c r="F7" s="162"/>
      <c r="G7" s="151"/>
      <c r="H7" s="153"/>
      <c r="I7" s="236" t="s">
        <v>36</v>
      </c>
      <c r="J7" s="237"/>
      <c r="K7" s="236" t="s">
        <v>36</v>
      </c>
      <c r="L7" s="237"/>
      <c r="M7" s="238" t="s">
        <v>5</v>
      </c>
      <c r="N7" s="239"/>
      <c r="O7" s="161" t="s">
        <v>9</v>
      </c>
      <c r="P7" s="162"/>
      <c r="Q7" s="161" t="s">
        <v>9</v>
      </c>
      <c r="R7" s="162"/>
      <c r="S7" s="151" t="s">
        <v>9</v>
      </c>
      <c r="T7" s="153"/>
      <c r="U7" s="91" t="s">
        <v>38</v>
      </c>
      <c r="V7" s="93"/>
      <c r="W7" s="91"/>
      <c r="X7" s="93"/>
      <c r="Y7" s="122"/>
      <c r="Z7" s="123"/>
      <c r="AA7" s="115"/>
      <c r="AB7" s="117"/>
      <c r="AC7" s="115"/>
      <c r="AD7" s="117"/>
      <c r="AE7" s="126"/>
      <c r="AF7" s="127"/>
      <c r="AG7" s="124" t="s">
        <v>36</v>
      </c>
      <c r="AH7" s="125"/>
      <c r="AI7" s="124" t="s">
        <v>36</v>
      </c>
      <c r="AJ7" s="125"/>
      <c r="AK7" s="133" t="s">
        <v>5</v>
      </c>
      <c r="AL7" s="134"/>
      <c r="AM7" s="115"/>
      <c r="AN7" s="117"/>
      <c r="AO7" s="115"/>
      <c r="AP7" s="117"/>
      <c r="AQ7" s="126"/>
      <c r="AR7" s="127"/>
      <c r="AS7" s="124" t="s">
        <v>36</v>
      </c>
      <c r="AT7" s="125"/>
      <c r="AU7" s="124" t="s">
        <v>36</v>
      </c>
      <c r="AV7" s="125"/>
      <c r="AW7" s="133" t="s">
        <v>5</v>
      </c>
      <c r="AX7" s="134"/>
      <c r="AY7" s="115"/>
      <c r="AZ7" s="117"/>
      <c r="BA7" s="115"/>
      <c r="BB7" s="117"/>
      <c r="BC7" s="126"/>
      <c r="BD7" s="127"/>
      <c r="BE7" s="124" t="s">
        <v>36</v>
      </c>
      <c r="BF7" s="125"/>
      <c r="BG7" s="124" t="s">
        <v>36</v>
      </c>
      <c r="BH7" s="125"/>
      <c r="BI7" s="133" t="s">
        <v>5</v>
      </c>
      <c r="BJ7" s="134"/>
      <c r="BK7" s="64"/>
      <c r="BL7" s="65"/>
      <c r="BM7" s="72"/>
    </row>
    <row r="8" spans="1:67" ht="27" customHeight="1" x14ac:dyDescent="0.2">
      <c r="A8" s="7">
        <v>2</v>
      </c>
      <c r="B8" s="14" t="s">
        <v>15</v>
      </c>
      <c r="C8" s="86" t="s">
        <v>8</v>
      </c>
      <c r="D8" s="87"/>
      <c r="E8" s="88"/>
      <c r="F8" s="86" t="s">
        <v>8</v>
      </c>
      <c r="G8" s="87"/>
      <c r="H8" s="88"/>
      <c r="I8" s="228">
        <v>20.100000000000001</v>
      </c>
      <c r="J8" s="229"/>
      <c r="K8" s="230"/>
      <c r="L8" s="228">
        <v>86028</v>
      </c>
      <c r="M8" s="229"/>
      <c r="N8" s="230"/>
      <c r="O8" s="86" t="s">
        <v>8</v>
      </c>
      <c r="P8" s="87"/>
      <c r="Q8" s="88"/>
      <c r="R8" s="86" t="s">
        <v>8</v>
      </c>
      <c r="S8" s="87"/>
      <c r="T8" s="88"/>
      <c r="U8" s="124">
        <v>23.49</v>
      </c>
      <c r="V8" s="140"/>
      <c r="W8" s="125"/>
      <c r="X8" s="124">
        <f>SUM(U8*4280)</f>
        <v>100537.2</v>
      </c>
      <c r="Y8" s="140"/>
      <c r="Z8" s="125"/>
      <c r="AA8" s="86" t="s">
        <v>8</v>
      </c>
      <c r="AB8" s="87"/>
      <c r="AC8" s="88"/>
      <c r="AD8" s="86" t="s">
        <v>8</v>
      </c>
      <c r="AE8" s="87"/>
      <c r="AF8" s="88"/>
      <c r="AG8" s="124">
        <v>20.52</v>
      </c>
      <c r="AH8" s="140"/>
      <c r="AI8" s="125"/>
      <c r="AJ8" s="143">
        <f>SUM(AG8*4280)</f>
        <v>87825.599999999991</v>
      </c>
      <c r="AK8" s="144"/>
      <c r="AL8" s="145"/>
      <c r="AM8" s="86" t="s">
        <v>8</v>
      </c>
      <c r="AN8" s="87"/>
      <c r="AO8" s="88"/>
      <c r="AP8" s="86" t="s">
        <v>8</v>
      </c>
      <c r="AQ8" s="87"/>
      <c r="AR8" s="88"/>
      <c r="AS8" s="124">
        <v>20.2</v>
      </c>
      <c r="AT8" s="140"/>
      <c r="AU8" s="125"/>
      <c r="AV8" s="124">
        <v>86456</v>
      </c>
      <c r="AW8" s="140"/>
      <c r="AX8" s="125"/>
      <c r="AY8" s="86" t="s">
        <v>8</v>
      </c>
      <c r="AZ8" s="87"/>
      <c r="BA8" s="88"/>
      <c r="BB8" s="86" t="s">
        <v>8</v>
      </c>
      <c r="BC8" s="87"/>
      <c r="BD8" s="88"/>
      <c r="BE8" s="124">
        <v>23.72</v>
      </c>
      <c r="BF8" s="140"/>
      <c r="BG8" s="125"/>
      <c r="BH8" s="124">
        <f>SUM(BE8*4280)</f>
        <v>101521.59999999999</v>
      </c>
      <c r="BI8" s="140"/>
      <c r="BJ8" s="125"/>
      <c r="BK8" s="66"/>
      <c r="BL8" s="79">
        <v>86028</v>
      </c>
      <c r="BM8" s="75"/>
      <c r="BN8" s="75"/>
      <c r="BO8" s="70"/>
    </row>
    <row r="9" spans="1:67" ht="11.45" customHeight="1" x14ac:dyDescent="0.2">
      <c r="A9" s="2"/>
      <c r="B9" s="15"/>
      <c r="C9" s="161"/>
      <c r="D9" s="162"/>
      <c r="E9" s="161"/>
      <c r="F9" s="162"/>
      <c r="G9" s="151"/>
      <c r="H9" s="153"/>
      <c r="I9" s="141" t="s">
        <v>36</v>
      </c>
      <c r="J9" s="142"/>
      <c r="K9" s="141" t="s">
        <v>36</v>
      </c>
      <c r="L9" s="142"/>
      <c r="M9" s="192" t="s">
        <v>5</v>
      </c>
      <c r="N9" s="193"/>
      <c r="O9" s="161" t="s">
        <v>9</v>
      </c>
      <c r="P9" s="162"/>
      <c r="Q9" s="161" t="s">
        <v>9</v>
      </c>
      <c r="R9" s="162"/>
      <c r="S9" s="151" t="s">
        <v>9</v>
      </c>
      <c r="T9" s="153"/>
      <c r="U9" s="91"/>
      <c r="V9" s="93"/>
      <c r="W9" s="91"/>
      <c r="X9" s="93"/>
      <c r="Y9" s="122"/>
      <c r="Z9" s="123"/>
      <c r="AA9" s="115" t="s">
        <v>5</v>
      </c>
      <c r="AB9" s="117"/>
      <c r="AC9" s="115" t="s">
        <v>5</v>
      </c>
      <c r="AD9" s="117"/>
      <c r="AE9" s="126" t="s">
        <v>5</v>
      </c>
      <c r="AF9" s="127"/>
      <c r="AG9" s="124"/>
      <c r="AH9" s="125"/>
      <c r="AI9" s="124"/>
      <c r="AJ9" s="125"/>
      <c r="AK9" s="133"/>
      <c r="AL9" s="134"/>
      <c r="AM9" s="115"/>
      <c r="AN9" s="117"/>
      <c r="AO9" s="115"/>
      <c r="AP9" s="117"/>
      <c r="AQ9" s="126"/>
      <c r="AR9" s="127"/>
      <c r="AS9" s="124"/>
      <c r="AT9" s="125"/>
      <c r="AU9" s="124"/>
      <c r="AV9" s="125"/>
      <c r="AW9" s="133"/>
      <c r="AX9" s="134"/>
      <c r="AY9" s="115" t="s">
        <v>9</v>
      </c>
      <c r="AZ9" s="117"/>
      <c r="BA9" s="115" t="s">
        <v>9</v>
      </c>
      <c r="BB9" s="117"/>
      <c r="BC9" s="126" t="s">
        <v>30</v>
      </c>
      <c r="BD9" s="127"/>
      <c r="BE9" s="124" t="s">
        <v>36</v>
      </c>
      <c r="BF9" s="125"/>
      <c r="BG9" s="124" t="s">
        <v>36</v>
      </c>
      <c r="BH9" s="125"/>
      <c r="BI9" s="133" t="s">
        <v>5</v>
      </c>
      <c r="BJ9" s="134"/>
      <c r="BK9" s="64"/>
      <c r="BL9" s="65"/>
      <c r="BM9" s="72"/>
    </row>
    <row r="10" spans="1:67" ht="27" customHeight="1" x14ac:dyDescent="0.2">
      <c r="A10" s="7">
        <v>3</v>
      </c>
      <c r="B10" s="14" t="s">
        <v>34</v>
      </c>
      <c r="C10" s="86" t="s">
        <v>8</v>
      </c>
      <c r="D10" s="87"/>
      <c r="E10" s="88"/>
      <c r="F10" s="86" t="s">
        <v>8</v>
      </c>
      <c r="G10" s="87"/>
      <c r="H10" s="88"/>
      <c r="I10" s="143">
        <v>18.190000000000001</v>
      </c>
      <c r="J10" s="144"/>
      <c r="K10" s="145"/>
      <c r="L10" s="143">
        <v>54570</v>
      </c>
      <c r="M10" s="144"/>
      <c r="N10" s="145"/>
      <c r="O10" s="115">
        <v>22.14</v>
      </c>
      <c r="P10" s="116"/>
      <c r="Q10" s="117"/>
      <c r="R10" s="115">
        <f>SUM(O10*3000)</f>
        <v>66420</v>
      </c>
      <c r="S10" s="116"/>
      <c r="T10" s="117"/>
      <c r="U10" s="91" t="s">
        <v>8</v>
      </c>
      <c r="V10" s="92"/>
      <c r="W10" s="93"/>
      <c r="X10" s="91" t="s">
        <v>8</v>
      </c>
      <c r="Y10" s="92"/>
      <c r="Z10" s="93"/>
      <c r="AA10" s="115">
        <v>20.68</v>
      </c>
      <c r="AB10" s="116"/>
      <c r="AC10" s="117"/>
      <c r="AD10" s="115">
        <f>SUM(AA10*3000)</f>
        <v>62040</v>
      </c>
      <c r="AE10" s="116"/>
      <c r="AF10" s="117"/>
      <c r="AG10" s="124" t="s">
        <v>8</v>
      </c>
      <c r="AH10" s="140"/>
      <c r="AI10" s="125"/>
      <c r="AJ10" s="124" t="s">
        <v>8</v>
      </c>
      <c r="AK10" s="140"/>
      <c r="AL10" s="125"/>
      <c r="AM10" s="115" t="s">
        <v>8</v>
      </c>
      <c r="AN10" s="116"/>
      <c r="AO10" s="117"/>
      <c r="AP10" s="115" t="s">
        <v>8</v>
      </c>
      <c r="AQ10" s="116"/>
      <c r="AR10" s="117"/>
      <c r="AS10" s="124" t="s">
        <v>8</v>
      </c>
      <c r="AT10" s="140"/>
      <c r="AU10" s="125"/>
      <c r="AV10" s="124" t="s">
        <v>8</v>
      </c>
      <c r="AW10" s="140"/>
      <c r="AX10" s="125"/>
      <c r="AY10" s="115">
        <v>22.78</v>
      </c>
      <c r="AZ10" s="116"/>
      <c r="BA10" s="117"/>
      <c r="BB10" s="115">
        <v>68333.33</v>
      </c>
      <c r="BC10" s="116"/>
      <c r="BD10" s="117"/>
      <c r="BE10" s="124">
        <v>20</v>
      </c>
      <c r="BF10" s="140"/>
      <c r="BG10" s="125"/>
      <c r="BH10" s="124">
        <f>SUM(BE10*3000)</f>
        <v>60000</v>
      </c>
      <c r="BI10" s="140"/>
      <c r="BJ10" s="125"/>
      <c r="BK10" s="66"/>
      <c r="BL10" s="69"/>
      <c r="BM10" s="75"/>
      <c r="BN10" s="75">
        <v>3</v>
      </c>
      <c r="BO10" s="70"/>
    </row>
    <row r="11" spans="1:67" ht="11.45" customHeight="1" x14ac:dyDescent="0.2">
      <c r="A11" s="2"/>
      <c r="B11" s="15"/>
      <c r="C11" s="161"/>
      <c r="D11" s="162"/>
      <c r="E11" s="161"/>
      <c r="F11" s="162"/>
      <c r="G11" s="151"/>
      <c r="H11" s="153"/>
      <c r="I11" s="141"/>
      <c r="J11" s="142"/>
      <c r="K11" s="141"/>
      <c r="L11" s="142"/>
      <c r="M11" s="192"/>
      <c r="N11" s="193"/>
      <c r="O11" s="115"/>
      <c r="P11" s="117"/>
      <c r="Q11" s="115"/>
      <c r="R11" s="117"/>
      <c r="S11" s="126"/>
      <c r="T11" s="127"/>
      <c r="U11" s="91"/>
      <c r="V11" s="93"/>
      <c r="W11" s="91"/>
      <c r="X11" s="93"/>
      <c r="Y11" s="122"/>
      <c r="Z11" s="123"/>
      <c r="AA11" s="115"/>
      <c r="AB11" s="117"/>
      <c r="AC11" s="115"/>
      <c r="AD11" s="117"/>
      <c r="AE11" s="126"/>
      <c r="AF11" s="127"/>
      <c r="AG11" s="228" t="s">
        <v>42</v>
      </c>
      <c r="AH11" s="230"/>
      <c r="AI11" s="234" t="s">
        <v>42</v>
      </c>
      <c r="AJ11" s="235"/>
      <c r="AK11" s="232" t="s">
        <v>5</v>
      </c>
      <c r="AL11" s="233"/>
      <c r="AM11" s="115"/>
      <c r="AN11" s="117"/>
      <c r="AO11" s="115"/>
      <c r="AP11" s="117"/>
      <c r="AQ11" s="126"/>
      <c r="AR11" s="127"/>
      <c r="AS11" s="124"/>
      <c r="AT11" s="125"/>
      <c r="AU11" s="124"/>
      <c r="AV11" s="125"/>
      <c r="AW11" s="133"/>
      <c r="AX11" s="134"/>
      <c r="AY11" s="115"/>
      <c r="AZ11" s="117"/>
      <c r="BA11" s="115"/>
      <c r="BB11" s="117"/>
      <c r="BC11" s="126"/>
      <c r="BD11" s="127"/>
      <c r="BE11" s="124" t="s">
        <v>48</v>
      </c>
      <c r="BF11" s="125"/>
      <c r="BG11" s="124" t="s">
        <v>36</v>
      </c>
      <c r="BH11" s="125"/>
      <c r="BI11" s="133" t="s">
        <v>5</v>
      </c>
      <c r="BJ11" s="134"/>
      <c r="BK11" s="64"/>
      <c r="BL11" s="65"/>
      <c r="BM11" s="72"/>
    </row>
    <row r="12" spans="1:67" ht="27" customHeight="1" x14ac:dyDescent="0.2">
      <c r="A12" s="7">
        <v>4</v>
      </c>
      <c r="B12" s="14" t="s">
        <v>16</v>
      </c>
      <c r="C12" s="86" t="s">
        <v>8</v>
      </c>
      <c r="D12" s="87"/>
      <c r="E12" s="88"/>
      <c r="F12" s="86" t="s">
        <v>8</v>
      </c>
      <c r="G12" s="87"/>
      <c r="H12" s="88"/>
      <c r="I12" s="141" t="s">
        <v>8</v>
      </c>
      <c r="J12" s="231"/>
      <c r="K12" s="142"/>
      <c r="L12" s="141" t="s">
        <v>8</v>
      </c>
      <c r="M12" s="231"/>
      <c r="N12" s="142"/>
      <c r="O12" s="86" t="s">
        <v>8</v>
      </c>
      <c r="P12" s="87"/>
      <c r="Q12" s="88"/>
      <c r="R12" s="86" t="s">
        <v>8</v>
      </c>
      <c r="S12" s="87"/>
      <c r="T12" s="88"/>
      <c r="U12" s="91" t="s">
        <v>8</v>
      </c>
      <c r="V12" s="92"/>
      <c r="W12" s="93"/>
      <c r="X12" s="91" t="s">
        <v>8</v>
      </c>
      <c r="Y12" s="92"/>
      <c r="Z12" s="93"/>
      <c r="AA12" s="86" t="s">
        <v>8</v>
      </c>
      <c r="AB12" s="87"/>
      <c r="AC12" s="88"/>
      <c r="AD12" s="86" t="s">
        <v>8</v>
      </c>
      <c r="AE12" s="87"/>
      <c r="AF12" s="88"/>
      <c r="AG12" s="228">
        <v>28.31</v>
      </c>
      <c r="AH12" s="229"/>
      <c r="AI12" s="230"/>
      <c r="AJ12" s="228">
        <f>SUM(AG12*2300)</f>
        <v>65113</v>
      </c>
      <c r="AK12" s="229"/>
      <c r="AL12" s="230"/>
      <c r="AM12" s="86" t="s">
        <v>8</v>
      </c>
      <c r="AN12" s="87"/>
      <c r="AO12" s="88"/>
      <c r="AP12" s="86" t="s">
        <v>8</v>
      </c>
      <c r="AQ12" s="87"/>
      <c r="AR12" s="88"/>
      <c r="AS12" s="124" t="s">
        <v>8</v>
      </c>
      <c r="AT12" s="140"/>
      <c r="AU12" s="125"/>
      <c r="AV12" s="124" t="s">
        <v>8</v>
      </c>
      <c r="AW12" s="140"/>
      <c r="AX12" s="125"/>
      <c r="AY12" s="86" t="s">
        <v>8</v>
      </c>
      <c r="AZ12" s="87"/>
      <c r="BA12" s="88"/>
      <c r="BB12" s="86" t="s">
        <v>8</v>
      </c>
      <c r="BC12" s="87"/>
      <c r="BD12" s="88"/>
      <c r="BE12" s="124">
        <v>29.44</v>
      </c>
      <c r="BF12" s="140"/>
      <c r="BG12" s="125"/>
      <c r="BH12" s="124">
        <f>SUM(BE12*2300)</f>
        <v>67712</v>
      </c>
      <c r="BI12" s="140"/>
      <c r="BJ12" s="125"/>
      <c r="BK12" s="66"/>
      <c r="BL12" s="79">
        <v>65113</v>
      </c>
      <c r="BM12" s="75"/>
      <c r="BN12" s="75"/>
      <c r="BO12" s="70"/>
    </row>
    <row r="13" spans="1:67" ht="11.45" customHeight="1" x14ac:dyDescent="0.2">
      <c r="A13" s="2"/>
      <c r="B13" s="15"/>
      <c r="C13" s="161"/>
      <c r="D13" s="162"/>
      <c r="E13" s="161"/>
      <c r="F13" s="162"/>
      <c r="G13" s="151"/>
      <c r="H13" s="153"/>
      <c r="I13" s="141" t="s">
        <v>36</v>
      </c>
      <c r="J13" s="142"/>
      <c r="K13" s="141" t="s">
        <v>36</v>
      </c>
      <c r="L13" s="142"/>
      <c r="M13" s="192" t="s">
        <v>5</v>
      </c>
      <c r="N13" s="193"/>
      <c r="O13" s="161" t="s">
        <v>9</v>
      </c>
      <c r="P13" s="162"/>
      <c r="Q13" s="161" t="s">
        <v>9</v>
      </c>
      <c r="R13" s="162"/>
      <c r="S13" s="151" t="s">
        <v>9</v>
      </c>
      <c r="T13" s="153"/>
      <c r="U13" s="91"/>
      <c r="V13" s="93"/>
      <c r="W13" s="91"/>
      <c r="X13" s="93"/>
      <c r="Y13" s="122"/>
      <c r="Z13" s="123"/>
      <c r="AA13" s="115" t="s">
        <v>10</v>
      </c>
      <c r="AB13" s="117"/>
      <c r="AC13" s="115" t="s">
        <v>10</v>
      </c>
      <c r="AD13" s="117"/>
      <c r="AE13" s="126" t="s">
        <v>5</v>
      </c>
      <c r="AF13" s="127"/>
      <c r="AG13" s="124"/>
      <c r="AH13" s="125"/>
      <c r="AI13" s="124"/>
      <c r="AJ13" s="125"/>
      <c r="AK13" s="133"/>
      <c r="AL13" s="134"/>
      <c r="AM13" s="115" t="s">
        <v>10</v>
      </c>
      <c r="AN13" s="117"/>
      <c r="AO13" s="115" t="s">
        <v>10</v>
      </c>
      <c r="AP13" s="117"/>
      <c r="AQ13" s="126" t="s">
        <v>5</v>
      </c>
      <c r="AR13" s="127"/>
      <c r="AS13" s="124"/>
      <c r="AT13" s="125"/>
      <c r="AU13" s="124"/>
      <c r="AV13" s="125"/>
      <c r="AW13" s="133"/>
      <c r="AX13" s="134"/>
      <c r="AY13" s="115" t="s">
        <v>31</v>
      </c>
      <c r="AZ13" s="117"/>
      <c r="BA13" s="115" t="s">
        <v>31</v>
      </c>
      <c r="BB13" s="117"/>
      <c r="BC13" s="126" t="s">
        <v>31</v>
      </c>
      <c r="BD13" s="127"/>
      <c r="BE13" s="124" t="s">
        <v>36</v>
      </c>
      <c r="BF13" s="125"/>
      <c r="BG13" s="124" t="s">
        <v>36</v>
      </c>
      <c r="BH13" s="125"/>
      <c r="BI13" s="133" t="s">
        <v>5</v>
      </c>
      <c r="BJ13" s="134"/>
      <c r="BK13" s="64"/>
      <c r="BL13" s="65"/>
      <c r="BM13" s="72"/>
    </row>
    <row r="14" spans="1:67" ht="27" customHeight="1" x14ac:dyDescent="0.2">
      <c r="A14" s="7">
        <v>5</v>
      </c>
      <c r="B14" s="14" t="s">
        <v>17</v>
      </c>
      <c r="C14" s="86" t="s">
        <v>8</v>
      </c>
      <c r="D14" s="87"/>
      <c r="E14" s="88"/>
      <c r="F14" s="86" t="s">
        <v>8</v>
      </c>
      <c r="G14" s="87"/>
      <c r="H14" s="88"/>
      <c r="I14" s="143">
        <v>16.14</v>
      </c>
      <c r="J14" s="144"/>
      <c r="K14" s="145"/>
      <c r="L14" s="143">
        <v>58104</v>
      </c>
      <c r="M14" s="144"/>
      <c r="N14" s="145"/>
      <c r="O14" s="115">
        <v>19.329999999999998</v>
      </c>
      <c r="P14" s="116"/>
      <c r="Q14" s="117"/>
      <c r="R14" s="115">
        <f>SUM(O14*3600)</f>
        <v>69588</v>
      </c>
      <c r="S14" s="116"/>
      <c r="T14" s="117"/>
      <c r="U14" s="91" t="s">
        <v>8</v>
      </c>
      <c r="V14" s="92"/>
      <c r="W14" s="93"/>
      <c r="X14" s="91" t="s">
        <v>8</v>
      </c>
      <c r="Y14" s="92"/>
      <c r="Z14" s="93"/>
      <c r="AA14" s="115">
        <v>19.850000000000001</v>
      </c>
      <c r="AB14" s="116"/>
      <c r="AC14" s="117"/>
      <c r="AD14" s="115">
        <f>SUM(AA14*3600)</f>
        <v>71460</v>
      </c>
      <c r="AE14" s="116"/>
      <c r="AF14" s="117"/>
      <c r="AG14" s="124" t="s">
        <v>8</v>
      </c>
      <c r="AH14" s="140"/>
      <c r="AI14" s="125"/>
      <c r="AJ14" s="124" t="s">
        <v>8</v>
      </c>
      <c r="AK14" s="140"/>
      <c r="AL14" s="125"/>
      <c r="AM14" s="115">
        <v>20.64</v>
      </c>
      <c r="AN14" s="116"/>
      <c r="AO14" s="117"/>
      <c r="AP14" s="115">
        <v>74304</v>
      </c>
      <c r="AQ14" s="116"/>
      <c r="AR14" s="117"/>
      <c r="AS14" s="124" t="s">
        <v>8</v>
      </c>
      <c r="AT14" s="140"/>
      <c r="AU14" s="125"/>
      <c r="AV14" s="124" t="s">
        <v>8</v>
      </c>
      <c r="AW14" s="140"/>
      <c r="AX14" s="125"/>
      <c r="AY14" s="115">
        <v>20.059999999999999</v>
      </c>
      <c r="AZ14" s="116"/>
      <c r="BA14" s="117"/>
      <c r="BB14" s="115">
        <v>72200</v>
      </c>
      <c r="BC14" s="116"/>
      <c r="BD14" s="117"/>
      <c r="BE14" s="124">
        <v>20.059999999999999</v>
      </c>
      <c r="BF14" s="140"/>
      <c r="BG14" s="125"/>
      <c r="BH14" s="124">
        <f>SUM(BE14*3600)</f>
        <v>72216</v>
      </c>
      <c r="BI14" s="140"/>
      <c r="BJ14" s="125"/>
      <c r="BK14" s="66"/>
      <c r="BL14" s="69"/>
      <c r="BM14" s="75"/>
      <c r="BN14" s="75">
        <v>5</v>
      </c>
      <c r="BO14" s="70"/>
    </row>
    <row r="15" spans="1:67" ht="11.45" customHeight="1" x14ac:dyDescent="0.2">
      <c r="A15" s="2"/>
      <c r="B15" s="15"/>
      <c r="C15" s="161"/>
      <c r="D15" s="162"/>
      <c r="E15" s="161"/>
      <c r="F15" s="162"/>
      <c r="G15" s="151"/>
      <c r="H15" s="153"/>
      <c r="I15" s="141" t="s">
        <v>36</v>
      </c>
      <c r="J15" s="142"/>
      <c r="K15" s="141" t="s">
        <v>36</v>
      </c>
      <c r="L15" s="142"/>
      <c r="M15" s="192" t="s">
        <v>5</v>
      </c>
      <c r="N15" s="193"/>
      <c r="O15" s="161" t="s">
        <v>9</v>
      </c>
      <c r="P15" s="162"/>
      <c r="Q15" s="161" t="s">
        <v>9</v>
      </c>
      <c r="R15" s="162"/>
      <c r="S15" s="151" t="s">
        <v>9</v>
      </c>
      <c r="T15" s="153"/>
      <c r="U15" s="91"/>
      <c r="V15" s="93"/>
      <c r="W15" s="91"/>
      <c r="X15" s="93"/>
      <c r="Y15" s="122"/>
      <c r="Z15" s="123"/>
      <c r="AA15" s="115" t="s">
        <v>5</v>
      </c>
      <c r="AB15" s="117"/>
      <c r="AC15" s="115" t="s">
        <v>5</v>
      </c>
      <c r="AD15" s="117"/>
      <c r="AE15" s="126" t="s">
        <v>5</v>
      </c>
      <c r="AF15" s="127"/>
      <c r="AG15" s="124" t="s">
        <v>36</v>
      </c>
      <c r="AH15" s="125"/>
      <c r="AI15" s="124" t="s">
        <v>36</v>
      </c>
      <c r="AJ15" s="125"/>
      <c r="AK15" s="133" t="s">
        <v>5</v>
      </c>
      <c r="AL15" s="134"/>
      <c r="AM15" s="115" t="s">
        <v>5</v>
      </c>
      <c r="AN15" s="117"/>
      <c r="AO15" s="115" t="s">
        <v>5</v>
      </c>
      <c r="AP15" s="117"/>
      <c r="AQ15" s="126" t="s">
        <v>5</v>
      </c>
      <c r="AR15" s="127"/>
      <c r="AS15" s="124"/>
      <c r="AT15" s="125"/>
      <c r="AU15" s="124"/>
      <c r="AV15" s="125"/>
      <c r="AW15" s="133"/>
      <c r="AX15" s="134"/>
      <c r="AY15" s="115" t="s">
        <v>10</v>
      </c>
      <c r="AZ15" s="117"/>
      <c r="BA15" s="115" t="s">
        <v>10</v>
      </c>
      <c r="BB15" s="117"/>
      <c r="BC15" s="126" t="s">
        <v>5</v>
      </c>
      <c r="BD15" s="127"/>
      <c r="BE15" s="124" t="s">
        <v>36</v>
      </c>
      <c r="BF15" s="125"/>
      <c r="BG15" s="124" t="s">
        <v>36</v>
      </c>
      <c r="BH15" s="125"/>
      <c r="BI15" s="133" t="s">
        <v>5</v>
      </c>
      <c r="BJ15" s="134"/>
      <c r="BK15" s="64"/>
      <c r="BL15" s="65"/>
      <c r="BM15" s="72"/>
    </row>
    <row r="16" spans="1:67" ht="27" customHeight="1" x14ac:dyDescent="0.2">
      <c r="A16" s="7">
        <v>6</v>
      </c>
      <c r="B16" s="14" t="s">
        <v>18</v>
      </c>
      <c r="C16" s="86" t="s">
        <v>8</v>
      </c>
      <c r="D16" s="87"/>
      <c r="E16" s="88"/>
      <c r="F16" s="86" t="s">
        <v>8</v>
      </c>
      <c r="G16" s="87"/>
      <c r="H16" s="88"/>
      <c r="I16" s="143">
        <v>25.49</v>
      </c>
      <c r="J16" s="144"/>
      <c r="K16" s="145"/>
      <c r="L16" s="143">
        <v>96862</v>
      </c>
      <c r="M16" s="144"/>
      <c r="N16" s="145"/>
      <c r="O16" s="115">
        <v>35.200000000000003</v>
      </c>
      <c r="P16" s="116"/>
      <c r="Q16" s="117"/>
      <c r="R16" s="115">
        <f>SUM(3800*O16)</f>
        <v>133760</v>
      </c>
      <c r="S16" s="116"/>
      <c r="T16" s="117"/>
      <c r="U16" s="91" t="s">
        <v>8</v>
      </c>
      <c r="V16" s="92"/>
      <c r="W16" s="93"/>
      <c r="X16" s="91" t="s">
        <v>8</v>
      </c>
      <c r="Y16" s="92"/>
      <c r="Z16" s="93"/>
      <c r="AA16" s="115">
        <v>32.29</v>
      </c>
      <c r="AB16" s="116"/>
      <c r="AC16" s="117"/>
      <c r="AD16" s="115">
        <f>SUM(AA16*3800)</f>
        <v>122702</v>
      </c>
      <c r="AE16" s="116"/>
      <c r="AF16" s="117"/>
      <c r="AG16" s="124">
        <v>28.15</v>
      </c>
      <c r="AH16" s="140"/>
      <c r="AI16" s="125"/>
      <c r="AJ16" s="124">
        <f>SUM(AG16*3800)</f>
        <v>106970</v>
      </c>
      <c r="AK16" s="140"/>
      <c r="AL16" s="125"/>
      <c r="AM16" s="115">
        <v>34.99</v>
      </c>
      <c r="AN16" s="116"/>
      <c r="AO16" s="117"/>
      <c r="AP16" s="115">
        <v>132962</v>
      </c>
      <c r="AQ16" s="116"/>
      <c r="AR16" s="117"/>
      <c r="AS16" s="124" t="s">
        <v>8</v>
      </c>
      <c r="AT16" s="140"/>
      <c r="AU16" s="125"/>
      <c r="AV16" s="124" t="s">
        <v>8</v>
      </c>
      <c r="AW16" s="140"/>
      <c r="AX16" s="125"/>
      <c r="AY16" s="115">
        <v>37.22</v>
      </c>
      <c r="AZ16" s="116"/>
      <c r="BA16" s="117"/>
      <c r="BB16" s="137">
        <v>141436</v>
      </c>
      <c r="BC16" s="138"/>
      <c r="BD16" s="139"/>
      <c r="BE16" s="124">
        <v>30.83</v>
      </c>
      <c r="BF16" s="140"/>
      <c r="BG16" s="125"/>
      <c r="BH16" s="205">
        <f>SUM(BE16*3800)</f>
        <v>117154</v>
      </c>
      <c r="BI16" s="206"/>
      <c r="BJ16" s="207"/>
      <c r="BK16" s="66"/>
      <c r="BL16" s="69"/>
      <c r="BM16" s="75"/>
      <c r="BN16" s="75">
        <v>6</v>
      </c>
      <c r="BO16" s="70"/>
    </row>
    <row r="17" spans="1:67" ht="11.45" customHeight="1" x14ac:dyDescent="0.2">
      <c r="A17" s="2"/>
      <c r="B17" s="15"/>
      <c r="C17" s="161"/>
      <c r="D17" s="162"/>
      <c r="E17" s="161"/>
      <c r="F17" s="162"/>
      <c r="G17" s="151"/>
      <c r="H17" s="153"/>
      <c r="I17" s="91"/>
      <c r="J17" s="93"/>
      <c r="K17" s="91"/>
      <c r="L17" s="93"/>
      <c r="M17" s="122"/>
      <c r="N17" s="123"/>
      <c r="O17" s="115"/>
      <c r="P17" s="117"/>
      <c r="Q17" s="115"/>
      <c r="R17" s="117"/>
      <c r="S17" s="126"/>
      <c r="T17" s="127"/>
      <c r="U17" s="91"/>
      <c r="V17" s="93"/>
      <c r="W17" s="91"/>
      <c r="X17" s="93"/>
      <c r="Y17" s="122"/>
      <c r="Z17" s="123"/>
      <c r="AA17" s="185" t="s">
        <v>32</v>
      </c>
      <c r="AB17" s="187"/>
      <c r="AC17" s="185" t="s">
        <v>32</v>
      </c>
      <c r="AD17" s="187"/>
      <c r="AE17" s="188" t="s">
        <v>5</v>
      </c>
      <c r="AF17" s="189"/>
      <c r="AG17" s="124"/>
      <c r="AH17" s="125"/>
      <c r="AI17" s="124"/>
      <c r="AJ17" s="125"/>
      <c r="AK17" s="133"/>
      <c r="AL17" s="134"/>
      <c r="AM17" s="115"/>
      <c r="AN17" s="117"/>
      <c r="AO17" s="115"/>
      <c r="AP17" s="117"/>
      <c r="AQ17" s="126"/>
      <c r="AR17" s="127"/>
      <c r="AS17" s="124"/>
      <c r="AT17" s="125"/>
      <c r="AU17" s="124"/>
      <c r="AV17" s="125"/>
      <c r="AW17" s="133"/>
      <c r="AX17" s="134"/>
      <c r="AY17" s="115" t="s">
        <v>33</v>
      </c>
      <c r="AZ17" s="117"/>
      <c r="BA17" s="115" t="s">
        <v>33</v>
      </c>
      <c r="BB17" s="117"/>
      <c r="BC17" s="126" t="s">
        <v>33</v>
      </c>
      <c r="BD17" s="127"/>
      <c r="BE17" s="124"/>
      <c r="BF17" s="125"/>
      <c r="BG17" s="124"/>
      <c r="BH17" s="125"/>
      <c r="BI17" s="133"/>
      <c r="BJ17" s="134"/>
      <c r="BK17" s="64"/>
      <c r="BL17" s="65"/>
      <c r="BM17" s="72"/>
    </row>
    <row r="18" spans="1:67" ht="27" customHeight="1" x14ac:dyDescent="0.2">
      <c r="A18" s="7">
        <v>7</v>
      </c>
      <c r="B18" s="14" t="s">
        <v>19</v>
      </c>
      <c r="C18" s="86" t="s">
        <v>8</v>
      </c>
      <c r="D18" s="87"/>
      <c r="E18" s="88"/>
      <c r="F18" s="86" t="s">
        <v>8</v>
      </c>
      <c r="G18" s="87"/>
      <c r="H18" s="88"/>
      <c r="I18" s="91" t="s">
        <v>8</v>
      </c>
      <c r="J18" s="92"/>
      <c r="K18" s="93"/>
      <c r="L18" s="91" t="s">
        <v>8</v>
      </c>
      <c r="M18" s="92"/>
      <c r="N18" s="93"/>
      <c r="O18" s="86" t="s">
        <v>8</v>
      </c>
      <c r="P18" s="87"/>
      <c r="Q18" s="88"/>
      <c r="R18" s="86" t="s">
        <v>8</v>
      </c>
      <c r="S18" s="87"/>
      <c r="T18" s="88"/>
      <c r="U18" s="91" t="s">
        <v>8</v>
      </c>
      <c r="V18" s="92"/>
      <c r="W18" s="93"/>
      <c r="X18" s="91" t="s">
        <v>8</v>
      </c>
      <c r="Y18" s="92"/>
      <c r="Z18" s="93"/>
      <c r="AA18" s="185">
        <v>27.67</v>
      </c>
      <c r="AB18" s="186"/>
      <c r="AC18" s="187"/>
      <c r="AD18" s="185">
        <f>SUM(AA18*500)</f>
        <v>13835</v>
      </c>
      <c r="AE18" s="186"/>
      <c r="AF18" s="187"/>
      <c r="AG18" s="124" t="s">
        <v>8</v>
      </c>
      <c r="AH18" s="140"/>
      <c r="AI18" s="125"/>
      <c r="AJ18" s="124" t="s">
        <v>8</v>
      </c>
      <c r="AK18" s="140"/>
      <c r="AL18" s="125"/>
      <c r="AM18" s="115" t="s">
        <v>8</v>
      </c>
      <c r="AN18" s="116"/>
      <c r="AO18" s="117"/>
      <c r="AP18" s="115" t="s">
        <v>8</v>
      </c>
      <c r="AQ18" s="116"/>
      <c r="AR18" s="117"/>
      <c r="AS18" s="124" t="s">
        <v>8</v>
      </c>
      <c r="AT18" s="140"/>
      <c r="AU18" s="125"/>
      <c r="AV18" s="124" t="s">
        <v>8</v>
      </c>
      <c r="AW18" s="140"/>
      <c r="AX18" s="125"/>
      <c r="AY18" s="115">
        <v>31.27</v>
      </c>
      <c r="AZ18" s="116"/>
      <c r="BA18" s="117"/>
      <c r="BB18" s="115">
        <v>15633.33</v>
      </c>
      <c r="BC18" s="116"/>
      <c r="BD18" s="117"/>
      <c r="BE18" s="124" t="s">
        <v>8</v>
      </c>
      <c r="BF18" s="140"/>
      <c r="BG18" s="125"/>
      <c r="BH18" s="124" t="s">
        <v>8</v>
      </c>
      <c r="BI18" s="140"/>
      <c r="BJ18" s="125"/>
      <c r="BK18" s="80">
        <v>13835</v>
      </c>
      <c r="BL18" s="69"/>
      <c r="BM18" s="75"/>
      <c r="BN18" s="75"/>
      <c r="BO18" s="70"/>
    </row>
    <row r="19" spans="1:67" ht="11.45" customHeight="1" x14ac:dyDescent="0.2">
      <c r="A19" s="2"/>
      <c r="B19" s="15"/>
      <c r="C19" s="161"/>
      <c r="D19" s="162"/>
      <c r="E19" s="161"/>
      <c r="F19" s="162"/>
      <c r="G19" s="151"/>
      <c r="H19" s="153"/>
      <c r="I19" s="91"/>
      <c r="J19" s="93"/>
      <c r="K19" s="91"/>
      <c r="L19" s="93"/>
      <c r="M19" s="122"/>
      <c r="N19" s="123"/>
      <c r="O19" s="161" t="s">
        <v>9</v>
      </c>
      <c r="P19" s="162"/>
      <c r="Q19" s="161" t="s">
        <v>9</v>
      </c>
      <c r="R19" s="162"/>
      <c r="S19" s="151" t="s">
        <v>9</v>
      </c>
      <c r="T19" s="153"/>
      <c r="U19" s="91"/>
      <c r="V19" s="93"/>
      <c r="W19" s="91"/>
      <c r="X19" s="93"/>
      <c r="Y19" s="122"/>
      <c r="Z19" s="123"/>
      <c r="AA19" s="115" t="s">
        <v>10</v>
      </c>
      <c r="AB19" s="117"/>
      <c r="AC19" s="115" t="s">
        <v>10</v>
      </c>
      <c r="AD19" s="117"/>
      <c r="AE19" s="126" t="s">
        <v>5</v>
      </c>
      <c r="AF19" s="127"/>
      <c r="AG19" s="143"/>
      <c r="AH19" s="145"/>
      <c r="AI19" s="143"/>
      <c r="AJ19" s="145"/>
      <c r="AK19" s="166"/>
      <c r="AL19" s="167"/>
      <c r="AM19" s="115" t="s">
        <v>10</v>
      </c>
      <c r="AN19" s="117"/>
      <c r="AO19" s="115" t="s">
        <v>10</v>
      </c>
      <c r="AP19" s="117"/>
      <c r="AQ19" s="126" t="s">
        <v>5</v>
      </c>
      <c r="AR19" s="127"/>
      <c r="AS19" s="124"/>
      <c r="AT19" s="125"/>
      <c r="AU19" s="124"/>
      <c r="AV19" s="125"/>
      <c r="AW19" s="133"/>
      <c r="AX19" s="134"/>
      <c r="AY19" s="115" t="s">
        <v>10</v>
      </c>
      <c r="AZ19" s="117"/>
      <c r="BA19" s="115" t="s">
        <v>10</v>
      </c>
      <c r="BB19" s="117"/>
      <c r="BC19" s="126" t="s">
        <v>5</v>
      </c>
      <c r="BD19" s="127"/>
      <c r="BE19" s="143" t="s">
        <v>36</v>
      </c>
      <c r="BF19" s="145"/>
      <c r="BG19" s="143" t="s">
        <v>36</v>
      </c>
      <c r="BH19" s="145"/>
      <c r="BI19" s="166" t="s">
        <v>9</v>
      </c>
      <c r="BJ19" s="167"/>
      <c r="BK19" s="64"/>
      <c r="BL19" s="65"/>
      <c r="BM19" s="72"/>
    </row>
    <row r="20" spans="1:67" ht="27" customHeight="1" x14ac:dyDescent="0.2">
      <c r="A20" s="7">
        <v>8</v>
      </c>
      <c r="B20" s="14" t="s">
        <v>20</v>
      </c>
      <c r="C20" s="86" t="s">
        <v>8</v>
      </c>
      <c r="D20" s="87"/>
      <c r="E20" s="88"/>
      <c r="F20" s="86" t="s">
        <v>8</v>
      </c>
      <c r="G20" s="87"/>
      <c r="H20" s="88"/>
      <c r="I20" s="91" t="s">
        <v>8</v>
      </c>
      <c r="J20" s="92"/>
      <c r="K20" s="93"/>
      <c r="L20" s="91" t="s">
        <v>8</v>
      </c>
      <c r="M20" s="92"/>
      <c r="N20" s="93"/>
      <c r="O20" s="115">
        <v>31</v>
      </c>
      <c r="P20" s="116"/>
      <c r="Q20" s="117"/>
      <c r="R20" s="115">
        <f>SUM(O20*1300)</f>
        <v>40300</v>
      </c>
      <c r="S20" s="116"/>
      <c r="T20" s="117"/>
      <c r="U20" s="91" t="s">
        <v>8</v>
      </c>
      <c r="V20" s="92"/>
      <c r="W20" s="93"/>
      <c r="X20" s="91" t="s">
        <v>8</v>
      </c>
      <c r="Y20" s="92"/>
      <c r="Z20" s="93"/>
      <c r="AA20" s="115">
        <v>32.380000000000003</v>
      </c>
      <c r="AB20" s="116"/>
      <c r="AC20" s="117"/>
      <c r="AD20" s="115">
        <f>SUM(AA20*1300)</f>
        <v>42094</v>
      </c>
      <c r="AE20" s="116"/>
      <c r="AF20" s="117"/>
      <c r="AG20" s="168">
        <v>24.95</v>
      </c>
      <c r="AH20" s="169"/>
      <c r="AI20" s="170"/>
      <c r="AJ20" s="124">
        <f>SUM(AG20*1300)</f>
        <v>32435</v>
      </c>
      <c r="AK20" s="140"/>
      <c r="AL20" s="125"/>
      <c r="AM20" s="115">
        <v>33.69</v>
      </c>
      <c r="AN20" s="116"/>
      <c r="AO20" s="117"/>
      <c r="AP20" s="115">
        <v>43797</v>
      </c>
      <c r="AQ20" s="116"/>
      <c r="AR20" s="117"/>
      <c r="AS20" s="124" t="s">
        <v>8</v>
      </c>
      <c r="AT20" s="140"/>
      <c r="AU20" s="125"/>
      <c r="AV20" s="124" t="s">
        <v>8</v>
      </c>
      <c r="AW20" s="140"/>
      <c r="AX20" s="125"/>
      <c r="AY20" s="115">
        <v>35.56</v>
      </c>
      <c r="AZ20" s="116"/>
      <c r="BA20" s="117"/>
      <c r="BB20" s="115">
        <v>46222.22</v>
      </c>
      <c r="BC20" s="116"/>
      <c r="BD20" s="117"/>
      <c r="BE20" s="143">
        <v>25.87</v>
      </c>
      <c r="BF20" s="144"/>
      <c r="BG20" s="145"/>
      <c r="BH20" s="143">
        <f>SUM(BE20*1300)</f>
        <v>33631</v>
      </c>
      <c r="BI20" s="144"/>
      <c r="BJ20" s="145"/>
      <c r="BK20" s="66"/>
      <c r="BL20" s="69"/>
      <c r="BM20" s="75"/>
      <c r="BN20" s="75">
        <v>8</v>
      </c>
      <c r="BO20" s="70"/>
    </row>
    <row r="21" spans="1:67" ht="11.45" customHeight="1" x14ac:dyDescent="0.2">
      <c r="A21" s="2"/>
      <c r="B21" s="15"/>
      <c r="C21" s="161"/>
      <c r="D21" s="162"/>
      <c r="E21" s="161"/>
      <c r="F21" s="162"/>
      <c r="G21" s="151"/>
      <c r="H21" s="153"/>
      <c r="I21" s="91"/>
      <c r="J21" s="93"/>
      <c r="K21" s="91"/>
      <c r="L21" s="93"/>
      <c r="M21" s="122"/>
      <c r="N21" s="123"/>
      <c r="O21" s="161" t="s">
        <v>9</v>
      </c>
      <c r="P21" s="162"/>
      <c r="Q21" s="161" t="s">
        <v>9</v>
      </c>
      <c r="R21" s="162"/>
      <c r="S21" s="151" t="s">
        <v>9</v>
      </c>
      <c r="T21" s="153"/>
      <c r="U21" s="91"/>
      <c r="V21" s="93"/>
      <c r="W21" s="91"/>
      <c r="X21" s="93"/>
      <c r="Y21" s="122"/>
      <c r="Z21" s="123"/>
      <c r="AA21" s="185" t="s">
        <v>5</v>
      </c>
      <c r="AB21" s="187"/>
      <c r="AC21" s="185" t="s">
        <v>5</v>
      </c>
      <c r="AD21" s="187"/>
      <c r="AE21" s="188" t="s">
        <v>5</v>
      </c>
      <c r="AF21" s="189"/>
      <c r="AG21" s="124"/>
      <c r="AH21" s="125"/>
      <c r="AI21" s="124"/>
      <c r="AJ21" s="125"/>
      <c r="AK21" s="133"/>
      <c r="AL21" s="134"/>
      <c r="AM21" s="115"/>
      <c r="AN21" s="117"/>
      <c r="AO21" s="115"/>
      <c r="AP21" s="117"/>
      <c r="AQ21" s="126"/>
      <c r="AR21" s="127"/>
      <c r="AS21" s="124"/>
      <c r="AT21" s="125"/>
      <c r="AU21" s="124"/>
      <c r="AV21" s="125"/>
      <c r="AW21" s="133"/>
      <c r="AX21" s="134"/>
      <c r="AY21" s="115" t="s">
        <v>9</v>
      </c>
      <c r="AZ21" s="117"/>
      <c r="BA21" s="115" t="s">
        <v>9</v>
      </c>
      <c r="BB21" s="117"/>
      <c r="BC21" s="126" t="s">
        <v>30</v>
      </c>
      <c r="BD21" s="127"/>
      <c r="BE21" s="124"/>
      <c r="BF21" s="125"/>
      <c r="BG21" s="124"/>
      <c r="BH21" s="125"/>
      <c r="BI21" s="133"/>
      <c r="BJ21" s="134"/>
      <c r="BK21" s="64"/>
      <c r="BL21" s="65"/>
      <c r="BM21" s="72"/>
    </row>
    <row r="22" spans="1:67" ht="27" customHeight="1" x14ac:dyDescent="0.2">
      <c r="A22" s="7">
        <v>9</v>
      </c>
      <c r="B22" s="14" t="s">
        <v>21</v>
      </c>
      <c r="C22" s="86" t="s">
        <v>8</v>
      </c>
      <c r="D22" s="87"/>
      <c r="E22" s="88"/>
      <c r="F22" s="86" t="s">
        <v>8</v>
      </c>
      <c r="G22" s="87"/>
      <c r="H22" s="88"/>
      <c r="I22" s="91" t="s">
        <v>8</v>
      </c>
      <c r="J22" s="92"/>
      <c r="K22" s="93"/>
      <c r="L22" s="91" t="s">
        <v>8</v>
      </c>
      <c r="M22" s="92"/>
      <c r="N22" s="93"/>
      <c r="O22" s="115">
        <v>21.06</v>
      </c>
      <c r="P22" s="116"/>
      <c r="Q22" s="117"/>
      <c r="R22" s="115">
        <f>SUM(O22*450)</f>
        <v>9477</v>
      </c>
      <c r="S22" s="116"/>
      <c r="T22" s="117"/>
      <c r="U22" s="91" t="s">
        <v>8</v>
      </c>
      <c r="V22" s="92"/>
      <c r="W22" s="93"/>
      <c r="X22" s="91" t="s">
        <v>8</v>
      </c>
      <c r="Y22" s="92"/>
      <c r="Z22" s="93"/>
      <c r="AA22" s="185">
        <v>19.88</v>
      </c>
      <c r="AB22" s="186"/>
      <c r="AC22" s="187"/>
      <c r="AD22" s="185">
        <f>SUM(AA22*450)</f>
        <v>8946</v>
      </c>
      <c r="AE22" s="186"/>
      <c r="AF22" s="187"/>
      <c r="AG22" s="124" t="s">
        <v>8</v>
      </c>
      <c r="AH22" s="140"/>
      <c r="AI22" s="125"/>
      <c r="AJ22" s="124" t="s">
        <v>8</v>
      </c>
      <c r="AK22" s="140"/>
      <c r="AL22" s="125"/>
      <c r="AM22" s="115" t="s">
        <v>8</v>
      </c>
      <c r="AN22" s="116"/>
      <c r="AO22" s="117"/>
      <c r="AP22" s="115" t="s">
        <v>8</v>
      </c>
      <c r="AQ22" s="116"/>
      <c r="AR22" s="117"/>
      <c r="AS22" s="124" t="s">
        <v>8</v>
      </c>
      <c r="AT22" s="140"/>
      <c r="AU22" s="125"/>
      <c r="AV22" s="124" t="s">
        <v>8</v>
      </c>
      <c r="AW22" s="140"/>
      <c r="AX22" s="125"/>
      <c r="AY22" s="115">
        <v>23.06</v>
      </c>
      <c r="AZ22" s="116"/>
      <c r="BA22" s="117"/>
      <c r="BB22" s="115">
        <f>SUM(AY22*450)</f>
        <v>10377</v>
      </c>
      <c r="BC22" s="116"/>
      <c r="BD22" s="117"/>
      <c r="BE22" s="124" t="s">
        <v>8</v>
      </c>
      <c r="BF22" s="140"/>
      <c r="BG22" s="125"/>
      <c r="BH22" s="124" t="s">
        <v>8</v>
      </c>
      <c r="BI22" s="140"/>
      <c r="BJ22" s="125"/>
      <c r="BK22" s="80">
        <v>8946</v>
      </c>
      <c r="BL22" s="69"/>
      <c r="BM22" s="75"/>
      <c r="BN22" s="75"/>
      <c r="BO22" s="70"/>
    </row>
    <row r="23" spans="1:67" ht="11.45" customHeight="1" x14ac:dyDescent="0.2">
      <c r="A23" s="2"/>
      <c r="B23" s="15"/>
      <c r="C23" s="161"/>
      <c r="D23" s="162"/>
      <c r="E23" s="161"/>
      <c r="F23" s="162"/>
      <c r="G23" s="151"/>
      <c r="H23" s="153"/>
      <c r="I23" s="91"/>
      <c r="J23" s="93"/>
      <c r="K23" s="91"/>
      <c r="L23" s="93"/>
      <c r="M23" s="122"/>
      <c r="N23" s="123"/>
      <c r="O23" s="161" t="s">
        <v>9</v>
      </c>
      <c r="P23" s="162"/>
      <c r="Q23" s="161" t="s">
        <v>9</v>
      </c>
      <c r="R23" s="162"/>
      <c r="S23" s="151" t="s">
        <v>9</v>
      </c>
      <c r="T23" s="153"/>
      <c r="U23" s="91"/>
      <c r="V23" s="93"/>
      <c r="W23" s="91"/>
      <c r="X23" s="93"/>
      <c r="Y23" s="122"/>
      <c r="Z23" s="123"/>
      <c r="AA23" s="185" t="s">
        <v>10</v>
      </c>
      <c r="AB23" s="187"/>
      <c r="AC23" s="185" t="s">
        <v>10</v>
      </c>
      <c r="AD23" s="187"/>
      <c r="AE23" s="188" t="s">
        <v>5</v>
      </c>
      <c r="AF23" s="189"/>
      <c r="AG23" s="124"/>
      <c r="AH23" s="125"/>
      <c r="AI23" s="124"/>
      <c r="AJ23" s="125"/>
      <c r="AK23" s="133"/>
      <c r="AL23" s="134"/>
      <c r="AM23" s="115"/>
      <c r="AN23" s="117"/>
      <c r="AO23" s="115"/>
      <c r="AP23" s="117"/>
      <c r="AQ23" s="126"/>
      <c r="AR23" s="127"/>
      <c r="AS23" s="124"/>
      <c r="AT23" s="125"/>
      <c r="AU23" s="124"/>
      <c r="AV23" s="125"/>
      <c r="AW23" s="133"/>
      <c r="AX23" s="134"/>
      <c r="AY23" s="115" t="s">
        <v>9</v>
      </c>
      <c r="AZ23" s="117"/>
      <c r="BA23" s="135" t="s">
        <v>9</v>
      </c>
      <c r="BB23" s="136"/>
      <c r="BC23" s="126" t="s">
        <v>30</v>
      </c>
      <c r="BD23" s="127"/>
      <c r="BE23" s="124"/>
      <c r="BF23" s="125"/>
      <c r="BG23" s="124"/>
      <c r="BH23" s="125"/>
      <c r="BI23" s="133"/>
      <c r="BJ23" s="134"/>
      <c r="BK23" s="64"/>
      <c r="BL23" s="65"/>
      <c r="BM23" s="72"/>
    </row>
    <row r="24" spans="1:67" ht="27" customHeight="1" x14ac:dyDescent="0.2">
      <c r="A24" s="7">
        <v>10</v>
      </c>
      <c r="B24" s="14" t="s">
        <v>22</v>
      </c>
      <c r="C24" s="86" t="s">
        <v>8</v>
      </c>
      <c r="D24" s="87"/>
      <c r="E24" s="88"/>
      <c r="F24" s="86" t="s">
        <v>8</v>
      </c>
      <c r="G24" s="87"/>
      <c r="H24" s="88"/>
      <c r="I24" s="91" t="s">
        <v>8</v>
      </c>
      <c r="J24" s="92"/>
      <c r="K24" s="93"/>
      <c r="L24" s="91" t="s">
        <v>8</v>
      </c>
      <c r="M24" s="92"/>
      <c r="N24" s="93"/>
      <c r="O24" s="115">
        <v>22.14</v>
      </c>
      <c r="P24" s="116"/>
      <c r="Q24" s="117"/>
      <c r="R24" s="115">
        <f>SUM(O24*300)</f>
        <v>6642</v>
      </c>
      <c r="S24" s="116"/>
      <c r="T24" s="117"/>
      <c r="U24" s="91" t="s">
        <v>8</v>
      </c>
      <c r="V24" s="92"/>
      <c r="W24" s="93"/>
      <c r="X24" s="91" t="s">
        <v>8</v>
      </c>
      <c r="Y24" s="92"/>
      <c r="Z24" s="93"/>
      <c r="AA24" s="185">
        <v>22.11</v>
      </c>
      <c r="AB24" s="186"/>
      <c r="AC24" s="187"/>
      <c r="AD24" s="185">
        <f>SUM(AA24*300)</f>
        <v>6633</v>
      </c>
      <c r="AE24" s="186"/>
      <c r="AF24" s="187"/>
      <c r="AG24" s="124" t="s">
        <v>8</v>
      </c>
      <c r="AH24" s="140"/>
      <c r="AI24" s="125"/>
      <c r="AJ24" s="124" t="s">
        <v>8</v>
      </c>
      <c r="AK24" s="140"/>
      <c r="AL24" s="125"/>
      <c r="AM24" s="115" t="s">
        <v>8</v>
      </c>
      <c r="AN24" s="116"/>
      <c r="AO24" s="117"/>
      <c r="AP24" s="115" t="s">
        <v>8</v>
      </c>
      <c r="AQ24" s="116"/>
      <c r="AR24" s="117"/>
      <c r="AS24" s="124" t="s">
        <v>8</v>
      </c>
      <c r="AT24" s="140"/>
      <c r="AU24" s="125"/>
      <c r="AV24" s="124" t="s">
        <v>8</v>
      </c>
      <c r="AW24" s="140"/>
      <c r="AX24" s="125"/>
      <c r="AY24" s="115">
        <v>22.5</v>
      </c>
      <c r="AZ24" s="116"/>
      <c r="BA24" s="117"/>
      <c r="BB24" s="115">
        <v>6750</v>
      </c>
      <c r="BC24" s="116"/>
      <c r="BD24" s="117"/>
      <c r="BE24" s="124" t="s">
        <v>8</v>
      </c>
      <c r="BF24" s="140"/>
      <c r="BG24" s="125"/>
      <c r="BH24" s="124" t="s">
        <v>8</v>
      </c>
      <c r="BI24" s="140"/>
      <c r="BJ24" s="125"/>
      <c r="BK24" s="80">
        <v>6633</v>
      </c>
      <c r="BL24" s="69"/>
      <c r="BM24" s="75"/>
      <c r="BN24" s="75"/>
      <c r="BO24" s="70"/>
    </row>
    <row r="25" spans="1:67" ht="11.45" customHeight="1" x14ac:dyDescent="0.2">
      <c r="A25" s="2"/>
      <c r="B25" s="15"/>
      <c r="C25" s="161"/>
      <c r="D25" s="162"/>
      <c r="E25" s="161"/>
      <c r="F25" s="162"/>
      <c r="G25" s="151"/>
      <c r="H25" s="153"/>
      <c r="I25" s="91"/>
      <c r="J25" s="93"/>
      <c r="K25" s="91"/>
      <c r="L25" s="93"/>
      <c r="M25" s="122"/>
      <c r="N25" s="123"/>
      <c r="O25" s="161" t="s">
        <v>9</v>
      </c>
      <c r="P25" s="162"/>
      <c r="Q25" s="161" t="s">
        <v>9</v>
      </c>
      <c r="R25" s="162"/>
      <c r="S25" s="151" t="s">
        <v>9</v>
      </c>
      <c r="T25" s="153"/>
      <c r="U25" s="91"/>
      <c r="V25" s="93"/>
      <c r="W25" s="91"/>
      <c r="X25" s="93"/>
      <c r="Y25" s="122"/>
      <c r="Z25" s="123"/>
      <c r="AA25" s="185" t="s">
        <v>10</v>
      </c>
      <c r="AB25" s="187"/>
      <c r="AC25" s="185" t="s">
        <v>10</v>
      </c>
      <c r="AD25" s="187"/>
      <c r="AE25" s="188" t="s">
        <v>5</v>
      </c>
      <c r="AF25" s="189"/>
      <c r="AG25" s="124"/>
      <c r="AH25" s="125"/>
      <c r="AI25" s="124"/>
      <c r="AJ25" s="125"/>
      <c r="AK25" s="133"/>
      <c r="AL25" s="134"/>
      <c r="AM25" s="115"/>
      <c r="AN25" s="117"/>
      <c r="AO25" s="115"/>
      <c r="AP25" s="117"/>
      <c r="AQ25" s="115"/>
      <c r="AR25" s="117"/>
      <c r="AS25" s="124"/>
      <c r="AT25" s="125"/>
      <c r="AU25" s="124"/>
      <c r="AV25" s="125"/>
      <c r="AW25" s="133"/>
      <c r="AX25" s="134"/>
      <c r="AY25" s="115" t="s">
        <v>9</v>
      </c>
      <c r="AZ25" s="117"/>
      <c r="BA25" s="115" t="s">
        <v>9</v>
      </c>
      <c r="BB25" s="117"/>
      <c r="BC25" s="126" t="s">
        <v>9</v>
      </c>
      <c r="BD25" s="127"/>
      <c r="BE25" s="124"/>
      <c r="BF25" s="125"/>
      <c r="BG25" s="124"/>
      <c r="BH25" s="125"/>
      <c r="BI25" s="133"/>
      <c r="BJ25" s="134"/>
      <c r="BK25" s="64"/>
      <c r="BL25" s="65"/>
      <c r="BM25" s="72"/>
    </row>
    <row r="26" spans="1:67" ht="27" customHeight="1" x14ac:dyDescent="0.2">
      <c r="A26" s="7">
        <v>11</v>
      </c>
      <c r="B26" s="14" t="s">
        <v>35</v>
      </c>
      <c r="C26" s="86" t="s">
        <v>8</v>
      </c>
      <c r="D26" s="87"/>
      <c r="E26" s="88"/>
      <c r="F26" s="86" t="s">
        <v>8</v>
      </c>
      <c r="G26" s="87"/>
      <c r="H26" s="88"/>
      <c r="I26" s="91" t="s">
        <v>8</v>
      </c>
      <c r="J26" s="92"/>
      <c r="K26" s="93"/>
      <c r="L26" s="91" t="s">
        <v>8</v>
      </c>
      <c r="M26" s="92"/>
      <c r="N26" s="93"/>
      <c r="O26" s="115">
        <v>19.77</v>
      </c>
      <c r="P26" s="116"/>
      <c r="Q26" s="117"/>
      <c r="R26" s="115">
        <v>55356</v>
      </c>
      <c r="S26" s="116"/>
      <c r="T26" s="117"/>
      <c r="U26" s="91" t="s">
        <v>8</v>
      </c>
      <c r="V26" s="92"/>
      <c r="W26" s="93"/>
      <c r="X26" s="91" t="s">
        <v>8</v>
      </c>
      <c r="Y26" s="92"/>
      <c r="Z26" s="93"/>
      <c r="AA26" s="185">
        <v>13.29</v>
      </c>
      <c r="AB26" s="186"/>
      <c r="AC26" s="187"/>
      <c r="AD26" s="185">
        <f>SUM(AA26*2800)</f>
        <v>37212</v>
      </c>
      <c r="AE26" s="186"/>
      <c r="AF26" s="187"/>
      <c r="AG26" s="124" t="s">
        <v>8</v>
      </c>
      <c r="AH26" s="140"/>
      <c r="AI26" s="125"/>
      <c r="AJ26" s="124" t="s">
        <v>8</v>
      </c>
      <c r="AK26" s="140"/>
      <c r="AL26" s="125"/>
      <c r="AM26" s="115" t="s">
        <v>8</v>
      </c>
      <c r="AN26" s="116"/>
      <c r="AO26" s="117"/>
      <c r="AP26" s="115" t="s">
        <v>8</v>
      </c>
      <c r="AQ26" s="116"/>
      <c r="AR26" s="117"/>
      <c r="AS26" s="124" t="s">
        <v>8</v>
      </c>
      <c r="AT26" s="140"/>
      <c r="AU26" s="125"/>
      <c r="AV26" s="124" t="s">
        <v>8</v>
      </c>
      <c r="AW26" s="140"/>
      <c r="AX26" s="125"/>
      <c r="AY26" s="115">
        <v>16.940000000000001</v>
      </c>
      <c r="AZ26" s="116"/>
      <c r="BA26" s="117"/>
      <c r="BB26" s="115">
        <v>47432</v>
      </c>
      <c r="BC26" s="116"/>
      <c r="BD26" s="117"/>
      <c r="BE26" s="124" t="s">
        <v>8</v>
      </c>
      <c r="BF26" s="140"/>
      <c r="BG26" s="125"/>
      <c r="BH26" s="124" t="s">
        <v>8</v>
      </c>
      <c r="BI26" s="140"/>
      <c r="BJ26" s="125"/>
      <c r="BK26" s="80">
        <v>37212</v>
      </c>
      <c r="BL26" s="69"/>
      <c r="BM26" s="75"/>
      <c r="BN26" s="75"/>
      <c r="BO26" s="70"/>
    </row>
    <row r="27" spans="1:67" ht="11.45" customHeight="1" x14ac:dyDescent="0.2">
      <c r="A27" s="2"/>
      <c r="B27" s="15"/>
      <c r="C27" s="161"/>
      <c r="D27" s="162"/>
      <c r="E27" s="161"/>
      <c r="F27" s="162"/>
      <c r="G27" s="151"/>
      <c r="H27" s="153"/>
      <c r="I27" s="91"/>
      <c r="J27" s="93"/>
      <c r="K27" s="91"/>
      <c r="L27" s="93"/>
      <c r="M27" s="122"/>
      <c r="N27" s="123"/>
      <c r="O27" s="161" t="s">
        <v>9</v>
      </c>
      <c r="P27" s="162"/>
      <c r="Q27" s="161" t="s">
        <v>9</v>
      </c>
      <c r="R27" s="162"/>
      <c r="S27" s="151" t="s">
        <v>9</v>
      </c>
      <c r="T27" s="153"/>
      <c r="U27" s="91"/>
      <c r="V27" s="93"/>
      <c r="W27" s="91"/>
      <c r="X27" s="93"/>
      <c r="Y27" s="122"/>
      <c r="Z27" s="123"/>
      <c r="AA27" s="185" t="s">
        <v>10</v>
      </c>
      <c r="AB27" s="187"/>
      <c r="AC27" s="185" t="s">
        <v>10</v>
      </c>
      <c r="AD27" s="187"/>
      <c r="AE27" s="188" t="s">
        <v>5</v>
      </c>
      <c r="AF27" s="189"/>
      <c r="AG27" s="124" t="s">
        <v>36</v>
      </c>
      <c r="AH27" s="125"/>
      <c r="AI27" s="124" t="s">
        <v>5</v>
      </c>
      <c r="AJ27" s="125"/>
      <c r="AK27" s="133" t="s">
        <v>5</v>
      </c>
      <c r="AL27" s="134"/>
      <c r="AM27" s="115"/>
      <c r="AN27" s="117"/>
      <c r="AO27" s="115"/>
      <c r="AP27" s="117"/>
      <c r="AQ27" s="126"/>
      <c r="AR27" s="127"/>
      <c r="AS27" s="124"/>
      <c r="AT27" s="125"/>
      <c r="AU27" s="124"/>
      <c r="AV27" s="125"/>
      <c r="AW27" s="133"/>
      <c r="AX27" s="134"/>
      <c r="AY27" s="115" t="s">
        <v>9</v>
      </c>
      <c r="AZ27" s="117"/>
      <c r="BA27" s="115" t="s">
        <v>9</v>
      </c>
      <c r="BB27" s="117"/>
      <c r="BC27" s="126" t="s">
        <v>9</v>
      </c>
      <c r="BD27" s="127"/>
      <c r="BE27" s="124"/>
      <c r="BF27" s="125"/>
      <c r="BG27" s="124"/>
      <c r="BH27" s="125"/>
      <c r="BI27" s="133"/>
      <c r="BJ27" s="134"/>
      <c r="BK27" s="64"/>
      <c r="BL27" s="65"/>
      <c r="BM27" s="72"/>
    </row>
    <row r="28" spans="1:67" ht="27" customHeight="1" x14ac:dyDescent="0.2">
      <c r="A28" s="7">
        <v>12</v>
      </c>
      <c r="B28" s="14" t="s">
        <v>23</v>
      </c>
      <c r="C28" s="86" t="s">
        <v>8</v>
      </c>
      <c r="D28" s="87"/>
      <c r="E28" s="88"/>
      <c r="F28" s="86" t="s">
        <v>8</v>
      </c>
      <c r="G28" s="87"/>
      <c r="H28" s="88"/>
      <c r="I28" s="91" t="s">
        <v>8</v>
      </c>
      <c r="J28" s="92"/>
      <c r="K28" s="93"/>
      <c r="L28" s="91" t="s">
        <v>8</v>
      </c>
      <c r="M28" s="92"/>
      <c r="N28" s="93"/>
      <c r="O28" s="115">
        <v>19.77</v>
      </c>
      <c r="P28" s="116"/>
      <c r="Q28" s="117"/>
      <c r="R28" s="115">
        <v>55356</v>
      </c>
      <c r="S28" s="116"/>
      <c r="T28" s="117"/>
      <c r="U28" s="91" t="s">
        <v>8</v>
      </c>
      <c r="V28" s="92"/>
      <c r="W28" s="93"/>
      <c r="X28" s="91" t="s">
        <v>8</v>
      </c>
      <c r="Y28" s="92"/>
      <c r="Z28" s="93"/>
      <c r="AA28" s="185">
        <v>15.38</v>
      </c>
      <c r="AB28" s="186"/>
      <c r="AC28" s="187"/>
      <c r="AD28" s="185">
        <f>SUM(AA28*2800)</f>
        <v>43064</v>
      </c>
      <c r="AE28" s="186"/>
      <c r="AF28" s="187"/>
      <c r="AG28" s="124">
        <v>18.760000000000002</v>
      </c>
      <c r="AH28" s="140"/>
      <c r="AI28" s="125"/>
      <c r="AJ28" s="124">
        <f>SUM(AG28*2800)</f>
        <v>52528.000000000007</v>
      </c>
      <c r="AK28" s="140"/>
      <c r="AL28" s="125"/>
      <c r="AM28" s="115" t="s">
        <v>8</v>
      </c>
      <c r="AN28" s="116"/>
      <c r="AO28" s="117"/>
      <c r="AP28" s="115" t="s">
        <v>8</v>
      </c>
      <c r="AQ28" s="116"/>
      <c r="AR28" s="117"/>
      <c r="AS28" s="124" t="s">
        <v>8</v>
      </c>
      <c r="AT28" s="140"/>
      <c r="AU28" s="125"/>
      <c r="AV28" s="124" t="s">
        <v>8</v>
      </c>
      <c r="AW28" s="140"/>
      <c r="AX28" s="125"/>
      <c r="AY28" s="115">
        <v>16.940000000000001</v>
      </c>
      <c r="AZ28" s="116"/>
      <c r="BA28" s="117"/>
      <c r="BB28" s="115">
        <f>SUM(16.94*2800)</f>
        <v>47432</v>
      </c>
      <c r="BC28" s="116"/>
      <c r="BD28" s="117"/>
      <c r="BE28" s="124" t="s">
        <v>8</v>
      </c>
      <c r="BF28" s="140"/>
      <c r="BG28" s="125"/>
      <c r="BH28" s="124" t="s">
        <v>8</v>
      </c>
      <c r="BI28" s="140"/>
      <c r="BJ28" s="125"/>
      <c r="BK28" s="80">
        <v>43064</v>
      </c>
      <c r="BL28" s="69"/>
      <c r="BM28" s="75"/>
      <c r="BN28" s="75"/>
      <c r="BO28" s="70"/>
    </row>
    <row r="29" spans="1:67" ht="11.45" customHeight="1" x14ac:dyDescent="0.2">
      <c r="A29" s="2"/>
      <c r="B29" s="15"/>
      <c r="C29" s="161"/>
      <c r="D29" s="162"/>
      <c r="E29" s="161"/>
      <c r="F29" s="162"/>
      <c r="G29" s="151"/>
      <c r="H29" s="153"/>
      <c r="I29" s="141" t="s">
        <v>36</v>
      </c>
      <c r="J29" s="142"/>
      <c r="K29" s="141" t="s">
        <v>36</v>
      </c>
      <c r="L29" s="142"/>
      <c r="M29" s="192" t="s">
        <v>5</v>
      </c>
      <c r="N29" s="193"/>
      <c r="O29" s="115"/>
      <c r="P29" s="117"/>
      <c r="Q29" s="115"/>
      <c r="R29" s="117"/>
      <c r="S29" s="126"/>
      <c r="T29" s="127"/>
      <c r="U29" s="91"/>
      <c r="V29" s="93"/>
      <c r="W29" s="91"/>
      <c r="X29" s="93"/>
      <c r="Y29" s="122"/>
      <c r="Z29" s="123"/>
      <c r="AA29" s="115"/>
      <c r="AB29" s="117"/>
      <c r="AC29" s="115"/>
      <c r="AD29" s="117"/>
      <c r="AE29" s="126"/>
      <c r="AF29" s="127"/>
      <c r="AG29" s="124" t="s">
        <v>43</v>
      </c>
      <c r="AH29" s="125"/>
      <c r="AI29" s="124" t="s">
        <v>43</v>
      </c>
      <c r="AJ29" s="125"/>
      <c r="AK29" s="133" t="s">
        <v>44</v>
      </c>
      <c r="AL29" s="134"/>
      <c r="AM29" s="115" t="s">
        <v>5</v>
      </c>
      <c r="AN29" s="117"/>
      <c r="AO29" s="115" t="s">
        <v>5</v>
      </c>
      <c r="AP29" s="117"/>
      <c r="AQ29" s="126" t="s">
        <v>5</v>
      </c>
      <c r="AR29" s="127"/>
      <c r="AS29" s="124"/>
      <c r="AT29" s="125"/>
      <c r="AU29" s="124"/>
      <c r="AV29" s="125"/>
      <c r="AW29" s="133"/>
      <c r="AX29" s="134"/>
      <c r="AY29" s="115" t="s">
        <v>10</v>
      </c>
      <c r="AZ29" s="117"/>
      <c r="BA29" s="115" t="s">
        <v>10</v>
      </c>
      <c r="BB29" s="117"/>
      <c r="BC29" s="126" t="s">
        <v>10</v>
      </c>
      <c r="BD29" s="127"/>
      <c r="BE29" s="124" t="s">
        <v>36</v>
      </c>
      <c r="BF29" s="125"/>
      <c r="BG29" s="124" t="s">
        <v>36</v>
      </c>
      <c r="BH29" s="125"/>
      <c r="BI29" s="133" t="s">
        <v>9</v>
      </c>
      <c r="BJ29" s="134"/>
      <c r="BK29" s="64"/>
      <c r="BL29" s="65"/>
      <c r="BM29" s="72"/>
    </row>
    <row r="30" spans="1:67" ht="27" customHeight="1" x14ac:dyDescent="0.2">
      <c r="A30" s="7">
        <v>13</v>
      </c>
      <c r="B30" s="14" t="s">
        <v>24</v>
      </c>
      <c r="C30" s="86" t="s">
        <v>8</v>
      </c>
      <c r="D30" s="87"/>
      <c r="E30" s="88"/>
      <c r="F30" s="86" t="s">
        <v>8</v>
      </c>
      <c r="G30" s="87"/>
      <c r="H30" s="88"/>
      <c r="I30" s="143">
        <v>14.56</v>
      </c>
      <c r="J30" s="144"/>
      <c r="K30" s="145"/>
      <c r="L30" s="143">
        <v>40768</v>
      </c>
      <c r="M30" s="144"/>
      <c r="N30" s="145"/>
      <c r="O30" s="86" t="s">
        <v>8</v>
      </c>
      <c r="P30" s="87"/>
      <c r="Q30" s="88"/>
      <c r="R30" s="86" t="s">
        <v>8</v>
      </c>
      <c r="S30" s="87"/>
      <c r="T30" s="88"/>
      <c r="U30" s="91" t="s">
        <v>8</v>
      </c>
      <c r="V30" s="92"/>
      <c r="W30" s="93"/>
      <c r="X30" s="91" t="s">
        <v>8</v>
      </c>
      <c r="Y30" s="92"/>
      <c r="Z30" s="93"/>
      <c r="AA30" s="115" t="s">
        <v>8</v>
      </c>
      <c r="AB30" s="116"/>
      <c r="AC30" s="117"/>
      <c r="AD30" s="115" t="s">
        <v>8</v>
      </c>
      <c r="AE30" s="116"/>
      <c r="AF30" s="117"/>
      <c r="AG30" s="124">
        <v>17.55</v>
      </c>
      <c r="AH30" s="140"/>
      <c r="AI30" s="125"/>
      <c r="AJ30" s="124">
        <f>SUM(AG30*2800)</f>
        <v>49140</v>
      </c>
      <c r="AK30" s="140"/>
      <c r="AL30" s="125"/>
      <c r="AM30" s="115">
        <v>19.239999999999998</v>
      </c>
      <c r="AN30" s="116"/>
      <c r="AO30" s="117"/>
      <c r="AP30" s="115">
        <v>53872</v>
      </c>
      <c r="AQ30" s="116"/>
      <c r="AR30" s="117"/>
      <c r="AS30" s="124" t="s">
        <v>8</v>
      </c>
      <c r="AT30" s="140"/>
      <c r="AU30" s="125"/>
      <c r="AV30" s="124" t="s">
        <v>8</v>
      </c>
      <c r="AW30" s="140"/>
      <c r="AX30" s="125"/>
      <c r="AY30" s="115">
        <v>21.93</v>
      </c>
      <c r="AZ30" s="116"/>
      <c r="BA30" s="117"/>
      <c r="BB30" s="115">
        <v>61413.33</v>
      </c>
      <c r="BC30" s="116"/>
      <c r="BD30" s="117"/>
      <c r="BE30" s="124">
        <v>19.63</v>
      </c>
      <c r="BF30" s="140"/>
      <c r="BG30" s="125"/>
      <c r="BH30" s="124">
        <f>SUM(BE30*2800)</f>
        <v>54964</v>
      </c>
      <c r="BI30" s="140"/>
      <c r="BJ30" s="125"/>
      <c r="BK30" s="66"/>
      <c r="BL30" s="69"/>
      <c r="BM30" s="75"/>
      <c r="BN30" s="75">
        <v>13</v>
      </c>
      <c r="BO30" s="70"/>
    </row>
    <row r="31" spans="1:67" ht="11.45" customHeight="1" x14ac:dyDescent="0.2">
      <c r="A31" s="2"/>
      <c r="B31" s="15"/>
      <c r="C31" s="86"/>
      <c r="D31" s="88"/>
      <c r="E31" s="86"/>
      <c r="F31" s="88"/>
      <c r="G31" s="96"/>
      <c r="H31" s="97"/>
      <c r="I31" s="143" t="s">
        <v>36</v>
      </c>
      <c r="J31" s="145"/>
      <c r="K31" s="143" t="s">
        <v>36</v>
      </c>
      <c r="L31" s="145"/>
      <c r="M31" s="166" t="s">
        <v>5</v>
      </c>
      <c r="N31" s="167"/>
      <c r="O31" s="115"/>
      <c r="P31" s="117"/>
      <c r="Q31" s="115"/>
      <c r="R31" s="117"/>
      <c r="S31" s="126"/>
      <c r="T31" s="127"/>
      <c r="U31" s="91"/>
      <c r="V31" s="93"/>
      <c r="W31" s="91"/>
      <c r="X31" s="93"/>
      <c r="Y31" s="122"/>
      <c r="Z31" s="123"/>
      <c r="AA31" s="115" t="s">
        <v>5</v>
      </c>
      <c r="AB31" s="117"/>
      <c r="AC31" s="115" t="s">
        <v>5</v>
      </c>
      <c r="AD31" s="117"/>
      <c r="AE31" s="126" t="s">
        <v>5</v>
      </c>
      <c r="AF31" s="127"/>
      <c r="AG31" s="124" t="s">
        <v>43</v>
      </c>
      <c r="AH31" s="125"/>
      <c r="AI31" s="124" t="s">
        <v>43</v>
      </c>
      <c r="AJ31" s="125"/>
      <c r="AK31" s="133" t="s">
        <v>5</v>
      </c>
      <c r="AL31" s="134"/>
      <c r="AM31" s="115" t="s">
        <v>5</v>
      </c>
      <c r="AN31" s="117"/>
      <c r="AO31" s="115" t="s">
        <v>5</v>
      </c>
      <c r="AP31" s="117"/>
      <c r="AQ31" s="126" t="s">
        <v>5</v>
      </c>
      <c r="AR31" s="127"/>
      <c r="AS31" s="124"/>
      <c r="AT31" s="125"/>
      <c r="AU31" s="124"/>
      <c r="AV31" s="125"/>
      <c r="AW31" s="133"/>
      <c r="AX31" s="134"/>
      <c r="AY31" s="115" t="s">
        <v>5</v>
      </c>
      <c r="AZ31" s="117"/>
      <c r="BA31" s="115" t="s">
        <v>5</v>
      </c>
      <c r="BB31" s="117"/>
      <c r="BC31" s="126" t="s">
        <v>5</v>
      </c>
      <c r="BD31" s="127"/>
      <c r="BE31" s="124" t="s">
        <v>36</v>
      </c>
      <c r="BF31" s="125"/>
      <c r="BG31" s="124" t="s">
        <v>36</v>
      </c>
      <c r="BH31" s="125"/>
      <c r="BI31" s="133" t="s">
        <v>9</v>
      </c>
      <c r="BJ31" s="134"/>
      <c r="BK31" s="64"/>
      <c r="BL31" s="65"/>
      <c r="BM31" s="72"/>
    </row>
    <row r="32" spans="1:67" ht="27" customHeight="1" x14ac:dyDescent="0.2">
      <c r="A32" s="7">
        <v>14</v>
      </c>
      <c r="B32" s="14" t="s">
        <v>25</v>
      </c>
      <c r="C32" s="86" t="s">
        <v>8</v>
      </c>
      <c r="D32" s="87"/>
      <c r="E32" s="88"/>
      <c r="F32" s="86" t="s">
        <v>8</v>
      </c>
      <c r="G32" s="87"/>
      <c r="H32" s="88"/>
      <c r="I32" s="143">
        <v>15.44</v>
      </c>
      <c r="J32" s="144"/>
      <c r="K32" s="145"/>
      <c r="L32" s="143">
        <v>38600</v>
      </c>
      <c r="M32" s="144"/>
      <c r="N32" s="145"/>
      <c r="O32" s="86" t="s">
        <v>8</v>
      </c>
      <c r="P32" s="87"/>
      <c r="Q32" s="88"/>
      <c r="R32" s="86" t="s">
        <v>8</v>
      </c>
      <c r="S32" s="87"/>
      <c r="T32" s="88"/>
      <c r="U32" s="91" t="s">
        <v>8</v>
      </c>
      <c r="V32" s="92"/>
      <c r="W32" s="93"/>
      <c r="X32" s="91" t="s">
        <v>8</v>
      </c>
      <c r="Y32" s="92"/>
      <c r="Z32" s="93"/>
      <c r="AA32" s="115">
        <v>20.3</v>
      </c>
      <c r="AB32" s="116"/>
      <c r="AC32" s="117"/>
      <c r="AD32" s="115">
        <f>SUM(AA32*2500)</f>
        <v>50750</v>
      </c>
      <c r="AE32" s="116"/>
      <c r="AF32" s="117"/>
      <c r="AG32" s="124">
        <v>17.55</v>
      </c>
      <c r="AH32" s="140"/>
      <c r="AI32" s="125"/>
      <c r="AJ32" s="124">
        <f>SUM(AG32*2500)</f>
        <v>43875</v>
      </c>
      <c r="AK32" s="140"/>
      <c r="AL32" s="125"/>
      <c r="AM32" s="115">
        <v>19.239999999999998</v>
      </c>
      <c r="AN32" s="116"/>
      <c r="AO32" s="117"/>
      <c r="AP32" s="115">
        <v>48100</v>
      </c>
      <c r="AQ32" s="116"/>
      <c r="AR32" s="117"/>
      <c r="AS32" s="124" t="s">
        <v>8</v>
      </c>
      <c r="AT32" s="140"/>
      <c r="AU32" s="125"/>
      <c r="AV32" s="124" t="s">
        <v>8</v>
      </c>
      <c r="AW32" s="140"/>
      <c r="AX32" s="125"/>
      <c r="AY32" s="115">
        <v>21.93</v>
      </c>
      <c r="AZ32" s="116"/>
      <c r="BA32" s="117"/>
      <c r="BB32" s="115">
        <f>SUM(AY32*2500)</f>
        <v>54825</v>
      </c>
      <c r="BC32" s="116"/>
      <c r="BD32" s="117"/>
      <c r="BE32" s="124">
        <v>21.39</v>
      </c>
      <c r="BF32" s="140"/>
      <c r="BG32" s="125"/>
      <c r="BH32" s="124">
        <f>SUM(BE32*2500)</f>
        <v>53475</v>
      </c>
      <c r="BI32" s="140"/>
      <c r="BJ32" s="125"/>
      <c r="BK32" s="66"/>
      <c r="BL32" s="69"/>
      <c r="BM32" s="75"/>
      <c r="BN32" s="75">
        <v>14</v>
      </c>
      <c r="BO32" s="70"/>
    </row>
    <row r="33" spans="1:67" ht="11.45" customHeight="1" x14ac:dyDescent="0.2">
      <c r="A33" s="2"/>
      <c r="B33" s="15"/>
      <c r="C33" s="86"/>
      <c r="D33" s="88"/>
      <c r="E33" s="86"/>
      <c r="F33" s="88"/>
      <c r="G33" s="96"/>
      <c r="H33" s="97"/>
      <c r="I33" s="228" t="s">
        <v>36</v>
      </c>
      <c r="J33" s="230"/>
      <c r="K33" s="228" t="s">
        <v>36</v>
      </c>
      <c r="L33" s="230"/>
      <c r="M33" s="232" t="s">
        <v>5</v>
      </c>
      <c r="N33" s="233"/>
      <c r="O33" s="115"/>
      <c r="P33" s="117"/>
      <c r="Q33" s="115"/>
      <c r="R33" s="117"/>
      <c r="S33" s="126"/>
      <c r="T33" s="127"/>
      <c r="U33" s="91"/>
      <c r="V33" s="93"/>
      <c r="W33" s="91"/>
      <c r="X33" s="93"/>
      <c r="Y33" s="122"/>
      <c r="Z33" s="123"/>
      <c r="AA33" s="115"/>
      <c r="AB33" s="117"/>
      <c r="AC33" s="115"/>
      <c r="AD33" s="117"/>
      <c r="AE33" s="126"/>
      <c r="AF33" s="127"/>
      <c r="AG33" s="124" t="s">
        <v>43</v>
      </c>
      <c r="AH33" s="125"/>
      <c r="AI33" s="124" t="s">
        <v>43</v>
      </c>
      <c r="AJ33" s="125"/>
      <c r="AK33" s="133" t="s">
        <v>5</v>
      </c>
      <c r="AL33" s="134"/>
      <c r="AM33" s="115"/>
      <c r="AN33" s="117"/>
      <c r="AO33" s="115"/>
      <c r="AP33" s="117"/>
      <c r="AQ33" s="126"/>
      <c r="AR33" s="127"/>
      <c r="AS33" s="124" t="s">
        <v>36</v>
      </c>
      <c r="AT33" s="125"/>
      <c r="AU33" s="124" t="s">
        <v>36</v>
      </c>
      <c r="AV33" s="125"/>
      <c r="AW33" s="133" t="s">
        <v>5</v>
      </c>
      <c r="AX33" s="134"/>
      <c r="AY33" s="115"/>
      <c r="AZ33" s="117"/>
      <c r="BA33" s="115"/>
      <c r="BB33" s="117"/>
      <c r="BC33" s="126"/>
      <c r="BD33" s="127"/>
      <c r="BE33" s="124" t="s">
        <v>36</v>
      </c>
      <c r="BF33" s="125"/>
      <c r="BG33" s="124" t="s">
        <v>36</v>
      </c>
      <c r="BH33" s="125"/>
      <c r="BI33" s="133" t="s">
        <v>9</v>
      </c>
      <c r="BJ33" s="134"/>
      <c r="BK33" s="64"/>
      <c r="BL33" s="65"/>
      <c r="BM33" s="72"/>
    </row>
    <row r="34" spans="1:67" ht="27" customHeight="1" x14ac:dyDescent="0.2">
      <c r="A34" s="7">
        <v>15</v>
      </c>
      <c r="B34" s="14" t="s">
        <v>26</v>
      </c>
      <c r="C34" s="86" t="s">
        <v>8</v>
      </c>
      <c r="D34" s="87"/>
      <c r="E34" s="88"/>
      <c r="F34" s="86" t="s">
        <v>8</v>
      </c>
      <c r="G34" s="87"/>
      <c r="H34" s="88"/>
      <c r="I34" s="228">
        <v>14.8</v>
      </c>
      <c r="J34" s="229"/>
      <c r="K34" s="230"/>
      <c r="L34" s="228">
        <v>41440</v>
      </c>
      <c r="M34" s="229"/>
      <c r="N34" s="230"/>
      <c r="O34" s="86" t="s">
        <v>8</v>
      </c>
      <c r="P34" s="87"/>
      <c r="Q34" s="88"/>
      <c r="R34" s="86" t="s">
        <v>8</v>
      </c>
      <c r="S34" s="87"/>
      <c r="T34" s="88"/>
      <c r="U34" s="91" t="s">
        <v>8</v>
      </c>
      <c r="V34" s="92"/>
      <c r="W34" s="93"/>
      <c r="X34" s="91" t="s">
        <v>8</v>
      </c>
      <c r="Y34" s="92"/>
      <c r="Z34" s="93"/>
      <c r="AA34" s="86" t="s">
        <v>8</v>
      </c>
      <c r="AB34" s="87"/>
      <c r="AC34" s="88"/>
      <c r="AD34" s="86" t="s">
        <v>8</v>
      </c>
      <c r="AE34" s="87"/>
      <c r="AF34" s="88"/>
      <c r="AG34" s="124">
        <v>17.55</v>
      </c>
      <c r="AH34" s="140"/>
      <c r="AI34" s="125"/>
      <c r="AJ34" s="124">
        <f>SUM(AG34*2800)</f>
        <v>49140</v>
      </c>
      <c r="AK34" s="140"/>
      <c r="AL34" s="125"/>
      <c r="AM34" s="86" t="s">
        <v>8</v>
      </c>
      <c r="AN34" s="87"/>
      <c r="AO34" s="88"/>
      <c r="AP34" s="86" t="s">
        <v>8</v>
      </c>
      <c r="AQ34" s="87"/>
      <c r="AR34" s="88"/>
      <c r="AS34" s="124">
        <v>19.239999999999998</v>
      </c>
      <c r="AT34" s="140"/>
      <c r="AU34" s="125"/>
      <c r="AV34" s="124">
        <v>53872</v>
      </c>
      <c r="AW34" s="140"/>
      <c r="AX34" s="125"/>
      <c r="AY34" s="86" t="s">
        <v>8</v>
      </c>
      <c r="AZ34" s="87"/>
      <c r="BA34" s="88"/>
      <c r="BB34" s="86" t="s">
        <v>8</v>
      </c>
      <c r="BC34" s="87"/>
      <c r="BD34" s="88"/>
      <c r="BE34" s="124">
        <v>20.02</v>
      </c>
      <c r="BF34" s="140"/>
      <c r="BG34" s="125"/>
      <c r="BH34" s="124">
        <f>SUM(BE34*2800)</f>
        <v>56056</v>
      </c>
      <c r="BI34" s="140"/>
      <c r="BJ34" s="125"/>
      <c r="BK34" s="66"/>
      <c r="BL34" s="79">
        <v>41440</v>
      </c>
      <c r="BM34" s="75"/>
      <c r="BN34" s="75"/>
      <c r="BO34" s="70"/>
    </row>
    <row r="35" spans="1:67" ht="11.45" customHeight="1" x14ac:dyDescent="0.2">
      <c r="A35" s="2"/>
      <c r="B35" s="15"/>
      <c r="C35" s="86"/>
      <c r="D35" s="88"/>
      <c r="E35" s="86"/>
      <c r="F35" s="88"/>
      <c r="G35" s="96"/>
      <c r="H35" s="97"/>
      <c r="I35" s="228" t="s">
        <v>36</v>
      </c>
      <c r="J35" s="230"/>
      <c r="K35" s="228" t="s">
        <v>36</v>
      </c>
      <c r="L35" s="230"/>
      <c r="M35" s="232" t="s">
        <v>5</v>
      </c>
      <c r="N35" s="233"/>
      <c r="O35" s="115"/>
      <c r="P35" s="117"/>
      <c r="Q35" s="115"/>
      <c r="R35" s="117"/>
      <c r="S35" s="126"/>
      <c r="T35" s="127"/>
      <c r="U35" s="91"/>
      <c r="V35" s="93"/>
      <c r="W35" s="91"/>
      <c r="X35" s="93"/>
      <c r="Y35" s="122"/>
      <c r="Z35" s="123"/>
      <c r="AA35" s="115"/>
      <c r="AB35" s="117"/>
      <c r="AC35" s="115"/>
      <c r="AD35" s="117"/>
      <c r="AE35" s="126"/>
      <c r="AF35" s="127"/>
      <c r="AG35" s="124" t="s">
        <v>43</v>
      </c>
      <c r="AH35" s="125"/>
      <c r="AI35" s="124" t="s">
        <v>43</v>
      </c>
      <c r="AJ35" s="125"/>
      <c r="AK35" s="133" t="s">
        <v>5</v>
      </c>
      <c r="AL35" s="134"/>
      <c r="AM35" s="115"/>
      <c r="AN35" s="117"/>
      <c r="AO35" s="115"/>
      <c r="AP35" s="117"/>
      <c r="AQ35" s="126"/>
      <c r="AR35" s="127"/>
      <c r="AS35" s="124" t="s">
        <v>42</v>
      </c>
      <c r="AT35" s="125"/>
      <c r="AU35" s="124" t="s">
        <v>42</v>
      </c>
      <c r="AV35" s="125"/>
      <c r="AW35" s="133" t="s">
        <v>5</v>
      </c>
      <c r="AX35" s="134"/>
      <c r="AY35" s="115"/>
      <c r="AZ35" s="117"/>
      <c r="BA35" s="115"/>
      <c r="BB35" s="117"/>
      <c r="BC35" s="126"/>
      <c r="BD35" s="127"/>
      <c r="BE35" s="124" t="s">
        <v>36</v>
      </c>
      <c r="BF35" s="125"/>
      <c r="BG35" s="124" t="s">
        <v>36</v>
      </c>
      <c r="BH35" s="125"/>
      <c r="BI35" s="133" t="s">
        <v>9</v>
      </c>
      <c r="BJ35" s="134"/>
      <c r="BK35" s="64"/>
      <c r="BL35" s="65"/>
      <c r="BM35" s="72"/>
    </row>
    <row r="36" spans="1:67" ht="27" customHeight="1" x14ac:dyDescent="0.2">
      <c r="A36" s="7">
        <v>16</v>
      </c>
      <c r="B36" s="14" t="s">
        <v>27</v>
      </c>
      <c r="C36" s="86" t="s">
        <v>8</v>
      </c>
      <c r="D36" s="87"/>
      <c r="E36" s="88"/>
      <c r="F36" s="86" t="s">
        <v>8</v>
      </c>
      <c r="G36" s="87"/>
      <c r="H36" s="88"/>
      <c r="I36" s="228">
        <v>15.17</v>
      </c>
      <c r="J36" s="229"/>
      <c r="K36" s="230"/>
      <c r="L36" s="228">
        <v>37925</v>
      </c>
      <c r="M36" s="229"/>
      <c r="N36" s="230"/>
      <c r="O36" s="86" t="s">
        <v>8</v>
      </c>
      <c r="P36" s="87"/>
      <c r="Q36" s="88"/>
      <c r="R36" s="86" t="s">
        <v>8</v>
      </c>
      <c r="S36" s="87"/>
      <c r="T36" s="88"/>
      <c r="U36" s="91" t="s">
        <v>8</v>
      </c>
      <c r="V36" s="92"/>
      <c r="W36" s="93"/>
      <c r="X36" s="91" t="s">
        <v>8</v>
      </c>
      <c r="Y36" s="92"/>
      <c r="Z36" s="93"/>
      <c r="AA36" s="86" t="s">
        <v>8</v>
      </c>
      <c r="AB36" s="87"/>
      <c r="AC36" s="88"/>
      <c r="AD36" s="86" t="s">
        <v>8</v>
      </c>
      <c r="AE36" s="87"/>
      <c r="AF36" s="88"/>
      <c r="AG36" s="124">
        <v>17.97</v>
      </c>
      <c r="AH36" s="140"/>
      <c r="AI36" s="125"/>
      <c r="AJ36" s="124">
        <f>SUM(AG36*2500)</f>
        <v>44925</v>
      </c>
      <c r="AK36" s="140"/>
      <c r="AL36" s="125"/>
      <c r="AM36" s="115" t="s">
        <v>8</v>
      </c>
      <c r="AN36" s="116"/>
      <c r="AO36" s="117"/>
      <c r="AP36" s="115" t="s">
        <v>8</v>
      </c>
      <c r="AQ36" s="116"/>
      <c r="AR36" s="117"/>
      <c r="AS36" s="124">
        <v>19.239999999999998</v>
      </c>
      <c r="AT36" s="140"/>
      <c r="AU36" s="125"/>
      <c r="AV36" s="124">
        <v>48100</v>
      </c>
      <c r="AW36" s="140"/>
      <c r="AX36" s="125"/>
      <c r="AY36" s="115" t="s">
        <v>8</v>
      </c>
      <c r="AZ36" s="116"/>
      <c r="BA36" s="117"/>
      <c r="BB36" s="115" t="s">
        <v>8</v>
      </c>
      <c r="BC36" s="116"/>
      <c r="BD36" s="117"/>
      <c r="BE36" s="124">
        <v>20.37</v>
      </c>
      <c r="BF36" s="140"/>
      <c r="BG36" s="125"/>
      <c r="BH36" s="124">
        <f>SUM(BE36*2500)</f>
        <v>50925</v>
      </c>
      <c r="BI36" s="140"/>
      <c r="BJ36" s="125"/>
      <c r="BK36" s="66"/>
      <c r="BL36" s="79">
        <v>37925</v>
      </c>
      <c r="BM36" s="75"/>
      <c r="BN36" s="75"/>
      <c r="BO36" s="70"/>
    </row>
    <row r="37" spans="1:67" ht="11.45" customHeight="1" x14ac:dyDescent="0.2">
      <c r="A37" s="2"/>
      <c r="B37" s="15"/>
      <c r="C37" s="86"/>
      <c r="D37" s="88"/>
      <c r="E37" s="86"/>
      <c r="F37" s="88"/>
      <c r="G37" s="96"/>
      <c r="H37" s="97"/>
      <c r="I37" s="143"/>
      <c r="J37" s="145"/>
      <c r="K37" s="143"/>
      <c r="L37" s="145"/>
      <c r="M37" s="166"/>
      <c r="N37" s="167"/>
      <c r="O37" s="115"/>
      <c r="P37" s="117"/>
      <c r="Q37" s="115"/>
      <c r="R37" s="117"/>
      <c r="S37" s="126"/>
      <c r="T37" s="127"/>
      <c r="U37" s="91"/>
      <c r="V37" s="93"/>
      <c r="W37" s="91"/>
      <c r="X37" s="93"/>
      <c r="Y37" s="122"/>
      <c r="Z37" s="123"/>
      <c r="AA37" s="115"/>
      <c r="AB37" s="117"/>
      <c r="AC37" s="115"/>
      <c r="AD37" s="117"/>
      <c r="AE37" s="126"/>
      <c r="AF37" s="127"/>
      <c r="AG37" s="124"/>
      <c r="AH37" s="125"/>
      <c r="AI37" s="124"/>
      <c r="AJ37" s="125"/>
      <c r="AK37" s="133"/>
      <c r="AL37" s="134"/>
      <c r="AM37" s="115"/>
      <c r="AN37" s="117"/>
      <c r="AO37" s="115"/>
      <c r="AP37" s="117"/>
      <c r="AQ37" s="126"/>
      <c r="AR37" s="127"/>
      <c r="AS37" s="228" t="s">
        <v>42</v>
      </c>
      <c r="AT37" s="230"/>
      <c r="AU37" s="228" t="s">
        <v>42</v>
      </c>
      <c r="AV37" s="230"/>
      <c r="AW37" s="232" t="s">
        <v>5</v>
      </c>
      <c r="AX37" s="233"/>
      <c r="AY37" s="115"/>
      <c r="AZ37" s="117"/>
      <c r="BA37" s="115"/>
      <c r="BB37" s="117"/>
      <c r="BC37" s="126"/>
      <c r="BD37" s="127"/>
      <c r="BE37" s="143" t="s">
        <v>42</v>
      </c>
      <c r="BF37" s="145"/>
      <c r="BG37" s="143" t="s">
        <v>42</v>
      </c>
      <c r="BH37" s="145"/>
      <c r="BI37" s="166" t="s">
        <v>10</v>
      </c>
      <c r="BJ37" s="167"/>
      <c r="BK37" s="64"/>
      <c r="BL37" s="65"/>
      <c r="BM37" s="72"/>
    </row>
    <row r="38" spans="1:67" ht="27" customHeight="1" x14ac:dyDescent="0.2">
      <c r="A38" s="7">
        <v>17</v>
      </c>
      <c r="B38" s="14" t="s">
        <v>28</v>
      </c>
      <c r="C38" s="86" t="s">
        <v>8</v>
      </c>
      <c r="D38" s="87"/>
      <c r="E38" s="88"/>
      <c r="F38" s="86" t="s">
        <v>8</v>
      </c>
      <c r="G38" s="87"/>
      <c r="H38" s="88"/>
      <c r="I38" s="141" t="s">
        <v>8</v>
      </c>
      <c r="J38" s="231"/>
      <c r="K38" s="142"/>
      <c r="L38" s="141" t="s">
        <v>8</v>
      </c>
      <c r="M38" s="231"/>
      <c r="N38" s="142"/>
      <c r="O38" s="86" t="s">
        <v>8</v>
      </c>
      <c r="P38" s="87"/>
      <c r="Q38" s="88"/>
      <c r="R38" s="86" t="s">
        <v>8</v>
      </c>
      <c r="S38" s="87"/>
      <c r="T38" s="88"/>
      <c r="U38" s="91" t="s">
        <v>8</v>
      </c>
      <c r="V38" s="92"/>
      <c r="W38" s="93"/>
      <c r="X38" s="91" t="s">
        <v>8</v>
      </c>
      <c r="Y38" s="92"/>
      <c r="Z38" s="93"/>
      <c r="AA38" s="86" t="s">
        <v>8</v>
      </c>
      <c r="AB38" s="87"/>
      <c r="AC38" s="88"/>
      <c r="AD38" s="86" t="s">
        <v>8</v>
      </c>
      <c r="AE38" s="87"/>
      <c r="AF38" s="88"/>
      <c r="AG38" s="124" t="s">
        <v>8</v>
      </c>
      <c r="AH38" s="140"/>
      <c r="AI38" s="125"/>
      <c r="AJ38" s="124" t="s">
        <v>8</v>
      </c>
      <c r="AK38" s="140"/>
      <c r="AL38" s="125"/>
      <c r="AM38" s="115" t="s">
        <v>8</v>
      </c>
      <c r="AN38" s="116"/>
      <c r="AO38" s="117"/>
      <c r="AP38" s="115" t="s">
        <v>8</v>
      </c>
      <c r="AQ38" s="116"/>
      <c r="AR38" s="117"/>
      <c r="AS38" s="228">
        <v>19.239999999999998</v>
      </c>
      <c r="AT38" s="229"/>
      <c r="AU38" s="230"/>
      <c r="AV38" s="228">
        <v>48100</v>
      </c>
      <c r="AW38" s="229"/>
      <c r="AX38" s="230"/>
      <c r="AY38" s="115" t="s">
        <v>8</v>
      </c>
      <c r="AZ38" s="116"/>
      <c r="BA38" s="117"/>
      <c r="BB38" s="115" t="s">
        <v>8</v>
      </c>
      <c r="BC38" s="116"/>
      <c r="BD38" s="117"/>
      <c r="BE38" s="143">
        <v>21.33</v>
      </c>
      <c r="BF38" s="144"/>
      <c r="BG38" s="145"/>
      <c r="BH38" s="143">
        <f>SUM(BE38*2500)</f>
        <v>53324.999999999993</v>
      </c>
      <c r="BI38" s="144"/>
      <c r="BJ38" s="145"/>
      <c r="BK38" s="66"/>
      <c r="BL38" s="79">
        <v>48100</v>
      </c>
      <c r="BM38" s="75"/>
      <c r="BN38" s="75"/>
      <c r="BO38" s="70"/>
    </row>
    <row r="39" spans="1:67" ht="11.45" customHeight="1" x14ac:dyDescent="0.2">
      <c r="A39" s="2"/>
      <c r="B39" s="15"/>
      <c r="C39" s="86"/>
      <c r="D39" s="88"/>
      <c r="E39" s="86"/>
      <c r="F39" s="88"/>
      <c r="G39" s="96"/>
      <c r="H39" s="97"/>
      <c r="I39" s="143" t="s">
        <v>36</v>
      </c>
      <c r="J39" s="145"/>
      <c r="K39" s="143" t="s">
        <v>36</v>
      </c>
      <c r="L39" s="145"/>
      <c r="M39" s="166" t="s">
        <v>5</v>
      </c>
      <c r="N39" s="167"/>
      <c r="O39" s="115"/>
      <c r="P39" s="117"/>
      <c r="Q39" s="115"/>
      <c r="R39" s="117"/>
      <c r="S39" s="126"/>
      <c r="T39" s="127"/>
      <c r="U39" s="91"/>
      <c r="V39" s="93"/>
      <c r="W39" s="91"/>
      <c r="X39" s="93"/>
      <c r="Y39" s="122"/>
      <c r="Z39" s="123"/>
      <c r="AA39" s="115"/>
      <c r="AB39" s="117"/>
      <c r="AC39" s="115"/>
      <c r="AD39" s="117"/>
      <c r="AE39" s="126"/>
      <c r="AF39" s="127"/>
      <c r="AG39" s="124" t="s">
        <v>43</v>
      </c>
      <c r="AH39" s="125"/>
      <c r="AI39" s="124" t="s">
        <v>43</v>
      </c>
      <c r="AJ39" s="125"/>
      <c r="AK39" s="133" t="s">
        <v>5</v>
      </c>
      <c r="AL39" s="134"/>
      <c r="AM39" s="115" t="s">
        <v>5</v>
      </c>
      <c r="AN39" s="117"/>
      <c r="AO39" s="115" t="s">
        <v>5</v>
      </c>
      <c r="AP39" s="117"/>
      <c r="AQ39" s="126" t="s">
        <v>5</v>
      </c>
      <c r="AR39" s="127"/>
      <c r="AS39" s="124"/>
      <c r="AT39" s="125"/>
      <c r="AU39" s="124"/>
      <c r="AV39" s="125"/>
      <c r="AW39" s="133"/>
      <c r="AX39" s="134"/>
      <c r="AY39" s="115" t="s">
        <v>10</v>
      </c>
      <c r="AZ39" s="117"/>
      <c r="BA39" s="115" t="s">
        <v>10</v>
      </c>
      <c r="BB39" s="117"/>
      <c r="BC39" s="126" t="s">
        <v>10</v>
      </c>
      <c r="BD39" s="127"/>
      <c r="BE39" s="124" t="s">
        <v>36</v>
      </c>
      <c r="BF39" s="125"/>
      <c r="BG39" s="124" t="s">
        <v>36</v>
      </c>
      <c r="BH39" s="125"/>
      <c r="BI39" s="133" t="s">
        <v>9</v>
      </c>
      <c r="BJ39" s="134"/>
      <c r="BK39" s="64"/>
      <c r="BL39" s="65"/>
      <c r="BM39" s="72"/>
    </row>
    <row r="40" spans="1:67" s="3" customFormat="1" ht="27.6" customHeight="1" x14ac:dyDescent="0.2">
      <c r="A40" s="7">
        <v>18</v>
      </c>
      <c r="B40" s="16" t="s">
        <v>29</v>
      </c>
      <c r="C40" s="86" t="s">
        <v>8</v>
      </c>
      <c r="D40" s="87"/>
      <c r="E40" s="88"/>
      <c r="F40" s="86" t="s">
        <v>8</v>
      </c>
      <c r="G40" s="87"/>
      <c r="H40" s="88"/>
      <c r="I40" s="143">
        <v>14.56</v>
      </c>
      <c r="J40" s="144"/>
      <c r="K40" s="145"/>
      <c r="L40" s="143">
        <v>36400</v>
      </c>
      <c r="M40" s="144"/>
      <c r="N40" s="145"/>
      <c r="O40" s="86" t="s">
        <v>8</v>
      </c>
      <c r="P40" s="87"/>
      <c r="Q40" s="88"/>
      <c r="R40" s="86" t="s">
        <v>8</v>
      </c>
      <c r="S40" s="87"/>
      <c r="T40" s="88"/>
      <c r="U40" s="91" t="s">
        <v>8</v>
      </c>
      <c r="V40" s="92"/>
      <c r="W40" s="93"/>
      <c r="X40" s="91" t="s">
        <v>8</v>
      </c>
      <c r="Y40" s="92"/>
      <c r="Z40" s="93"/>
      <c r="AA40" s="86" t="s">
        <v>8</v>
      </c>
      <c r="AB40" s="87"/>
      <c r="AC40" s="88"/>
      <c r="AD40" s="86" t="s">
        <v>8</v>
      </c>
      <c r="AE40" s="87"/>
      <c r="AF40" s="88"/>
      <c r="AG40" s="124">
        <v>17.55</v>
      </c>
      <c r="AH40" s="140"/>
      <c r="AI40" s="125"/>
      <c r="AJ40" s="124">
        <f>SUM(AG40*2500)</f>
        <v>43875</v>
      </c>
      <c r="AK40" s="140"/>
      <c r="AL40" s="125"/>
      <c r="AM40" s="115">
        <v>19.239999999999998</v>
      </c>
      <c r="AN40" s="116"/>
      <c r="AO40" s="117"/>
      <c r="AP40" s="115">
        <v>48100</v>
      </c>
      <c r="AQ40" s="116"/>
      <c r="AR40" s="117"/>
      <c r="AS40" s="124" t="s">
        <v>8</v>
      </c>
      <c r="AT40" s="140"/>
      <c r="AU40" s="125"/>
      <c r="AV40" s="124" t="s">
        <v>8</v>
      </c>
      <c r="AW40" s="140"/>
      <c r="AX40" s="125"/>
      <c r="AY40" s="115">
        <v>21.93</v>
      </c>
      <c r="AZ40" s="116"/>
      <c r="BA40" s="117"/>
      <c r="BB40" s="115">
        <v>54833.33</v>
      </c>
      <c r="BC40" s="116"/>
      <c r="BD40" s="117"/>
      <c r="BE40" s="124">
        <v>20.53</v>
      </c>
      <c r="BF40" s="140"/>
      <c r="BG40" s="125"/>
      <c r="BH40" s="124">
        <f>SUM(BE40*2500)</f>
        <v>51325</v>
      </c>
      <c r="BI40" s="140"/>
      <c r="BJ40" s="125"/>
      <c r="BK40" s="77"/>
      <c r="BL40" s="78"/>
      <c r="BM40" s="75"/>
      <c r="BN40" s="75">
        <v>18</v>
      </c>
      <c r="BO40" s="76"/>
    </row>
    <row r="41" spans="1:67" ht="23.25" customHeight="1" x14ac:dyDescent="0.2">
      <c r="A41" s="4"/>
      <c r="B41" s="24"/>
      <c r="C41" s="25"/>
      <c r="D41" s="89"/>
      <c r="E41" s="89"/>
      <c r="F41" s="89"/>
      <c r="G41" s="89"/>
      <c r="H41" s="90"/>
      <c r="I41" s="24"/>
      <c r="J41" s="94" t="s">
        <v>58</v>
      </c>
      <c r="K41" s="94"/>
      <c r="L41" s="94"/>
      <c r="M41" s="94"/>
      <c r="N41" s="95"/>
      <c r="O41" s="26"/>
      <c r="P41" s="84"/>
      <c r="Q41" s="84"/>
      <c r="R41" s="84"/>
      <c r="S41" s="84"/>
      <c r="T41" s="85"/>
      <c r="U41" s="24"/>
      <c r="V41" s="24"/>
      <c r="W41" s="94" t="s">
        <v>58</v>
      </c>
      <c r="X41" s="94"/>
      <c r="Y41" s="94"/>
      <c r="Z41" s="95"/>
      <c r="AA41" s="26"/>
      <c r="AB41" s="226" t="s">
        <v>58</v>
      </c>
      <c r="AC41" s="226"/>
      <c r="AD41" s="226"/>
      <c r="AE41" s="226"/>
      <c r="AF41" s="227"/>
      <c r="AG41" s="24"/>
      <c r="AH41" s="203" t="s">
        <v>58</v>
      </c>
      <c r="AI41" s="203"/>
      <c r="AJ41" s="203"/>
      <c r="AK41" s="203"/>
      <c r="AL41" s="204"/>
      <c r="AM41" s="26"/>
      <c r="AN41" s="84" t="s">
        <v>58</v>
      </c>
      <c r="AO41" s="84"/>
      <c r="AP41" s="84"/>
      <c r="AQ41" s="84"/>
      <c r="AR41" s="85"/>
      <c r="AS41" s="24"/>
      <c r="AT41" s="201" t="s">
        <v>58</v>
      </c>
      <c r="AU41" s="201"/>
      <c r="AV41" s="201"/>
      <c r="AW41" s="201"/>
      <c r="AX41" s="202"/>
      <c r="AY41" s="200" t="s">
        <v>58</v>
      </c>
      <c r="AZ41" s="84"/>
      <c r="BA41" s="84"/>
      <c r="BB41" s="84"/>
      <c r="BC41" s="84"/>
      <c r="BD41" s="85"/>
      <c r="BE41" s="24"/>
      <c r="BF41" s="24"/>
      <c r="BG41" s="208" t="s">
        <v>58</v>
      </c>
      <c r="BH41" s="208"/>
      <c r="BI41" s="208"/>
      <c r="BJ41" s="209"/>
      <c r="BK41" s="73">
        <f>SUM(BK28,BK26,BK24,BK22,BK18)</f>
        <v>109690</v>
      </c>
      <c r="BL41" s="74">
        <f>SUM(BL38,BL36,BL34,BL12,BL8)</f>
        <v>278606</v>
      </c>
      <c r="BM41" s="72"/>
    </row>
    <row r="42" spans="1:67" x14ac:dyDescent="0.2">
      <c r="B42" s="225" t="s">
        <v>76</v>
      </c>
      <c r="C42" s="225"/>
      <c r="D42" s="225"/>
      <c r="E42" s="225"/>
      <c r="F42" s="225"/>
      <c r="G42" s="225"/>
      <c r="H42" s="48"/>
      <c r="I42" s="48"/>
      <c r="J42" s="220">
        <f>SUM(L36,L34,L8)</f>
        <v>165393</v>
      </c>
      <c r="K42" s="220"/>
      <c r="L42" s="220"/>
      <c r="M42" s="220"/>
      <c r="N42" s="220"/>
      <c r="O42" s="46"/>
      <c r="P42" s="46"/>
      <c r="Q42" s="46"/>
      <c r="R42" s="60"/>
      <c r="S42" s="60"/>
      <c r="T42" s="60"/>
      <c r="U42" s="61"/>
      <c r="V42" s="61"/>
      <c r="W42" s="61"/>
      <c r="X42" s="61"/>
      <c r="Y42" s="61"/>
      <c r="Z42" s="61"/>
      <c r="AA42" s="240">
        <f>SUM(AD28,AD26,AD24,AD22,AD18)</f>
        <v>109690</v>
      </c>
      <c r="AB42" s="240"/>
      <c r="AC42" s="240"/>
      <c r="AD42" s="240"/>
      <c r="AE42" s="240"/>
      <c r="AF42" s="240"/>
      <c r="AG42" s="224">
        <f>SUM(AJ12)</f>
        <v>65113</v>
      </c>
      <c r="AH42" s="224"/>
      <c r="AI42" s="224"/>
      <c r="AJ42" s="224"/>
      <c r="AK42" s="224"/>
      <c r="AL42" s="224"/>
      <c r="AM42" s="46"/>
      <c r="AN42" s="46"/>
      <c r="AO42" s="46"/>
      <c r="AP42" s="46"/>
      <c r="AQ42" s="47"/>
      <c r="AR42" s="47"/>
      <c r="AS42" s="223">
        <f>SUM(AV38)</f>
        <v>48100</v>
      </c>
      <c r="AT42" s="223"/>
      <c r="AU42" s="223"/>
      <c r="AV42" s="223"/>
      <c r="AW42" s="223"/>
      <c r="AX42" s="223"/>
      <c r="AY42" s="221"/>
      <c r="AZ42" s="221"/>
      <c r="BA42" s="221"/>
      <c r="BB42" s="221"/>
      <c r="BC42" s="221"/>
      <c r="BD42" s="221"/>
      <c r="BE42" s="47"/>
      <c r="BF42" s="62"/>
      <c r="BG42" s="222"/>
      <c r="BH42" s="222"/>
      <c r="BI42" s="222"/>
      <c r="BJ42" s="222"/>
      <c r="BK42" s="67" t="s">
        <v>80</v>
      </c>
      <c r="BL42" s="68" t="s">
        <v>79</v>
      </c>
      <c r="BM42" s="72"/>
    </row>
    <row r="43" spans="1:67" ht="15.75" customHeight="1" x14ac:dyDescent="0.2">
      <c r="B43" s="43"/>
      <c r="C43" s="44"/>
      <c r="D43" s="44"/>
      <c r="E43" s="44"/>
      <c r="F43" s="44"/>
      <c r="G43" s="45"/>
      <c r="H43" s="45"/>
      <c r="I43" s="45"/>
      <c r="J43" s="218"/>
      <c r="K43" s="218"/>
      <c r="L43" s="218"/>
      <c r="M43" s="218"/>
      <c r="N43" s="218"/>
      <c r="O43" s="243" t="s">
        <v>78</v>
      </c>
      <c r="P43" s="244"/>
      <c r="Q43" s="244"/>
      <c r="R43" s="244"/>
      <c r="S43" s="244"/>
      <c r="T43" s="244"/>
      <c r="U43" s="244"/>
      <c r="V43" s="244"/>
      <c r="W43" s="244"/>
      <c r="X43" s="244"/>
      <c r="Y43" s="244"/>
      <c r="Z43" s="244"/>
      <c r="AA43" s="244"/>
      <c r="AB43" s="244"/>
      <c r="AC43" s="244"/>
      <c r="AD43" s="244"/>
      <c r="AE43" s="244"/>
      <c r="AF43" s="242">
        <f>SUM(AG42,AA42)</f>
        <v>174803</v>
      </c>
      <c r="AG43" s="242"/>
      <c r="AH43" s="242"/>
      <c r="AI43" s="242"/>
      <c r="AJ43" s="242"/>
      <c r="AK43" s="83"/>
      <c r="AL43" s="83"/>
      <c r="AM43" s="83"/>
      <c r="AN43" s="83"/>
      <c r="AO43" s="83"/>
      <c r="AP43" s="83"/>
      <c r="AQ43" s="83"/>
      <c r="AR43" s="83"/>
      <c r="AS43" s="83"/>
      <c r="AT43" s="83"/>
      <c r="AU43" s="83"/>
      <c r="AV43" s="83"/>
      <c r="AW43" s="83"/>
      <c r="AX43" s="83"/>
      <c r="AY43" s="83"/>
      <c r="AZ43" s="83"/>
      <c r="BA43" s="83"/>
      <c r="BB43" s="83"/>
      <c r="BH43" s="13"/>
      <c r="BI43" s="13"/>
      <c r="BJ43" s="13"/>
      <c r="BL43" s="8"/>
    </row>
    <row r="44" spans="1:67" x14ac:dyDescent="0.2">
      <c r="B44" s="49" t="s">
        <v>77</v>
      </c>
      <c r="C44" s="241" t="s">
        <v>90</v>
      </c>
      <c r="D44" s="241"/>
      <c r="E44" s="241"/>
      <c r="F44" s="241"/>
      <c r="G44" s="241"/>
      <c r="H44" s="241"/>
      <c r="I44" s="241"/>
      <c r="J44" s="241"/>
      <c r="K44" s="241"/>
      <c r="L44" s="241"/>
      <c r="M44" s="241"/>
      <c r="N44" s="241"/>
      <c r="O44" s="241"/>
      <c r="P44" s="241"/>
      <c r="Q44" s="241"/>
      <c r="R44" s="241"/>
      <c r="S44" s="241"/>
      <c r="T44" s="241"/>
      <c r="U44" s="46"/>
      <c r="V44" s="46"/>
      <c r="W44" s="46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6"/>
      <c r="AN44" s="46"/>
      <c r="AO44" s="46"/>
      <c r="AP44" s="46"/>
      <c r="AQ44" s="47"/>
      <c r="AR44" s="47"/>
      <c r="AS44" s="47"/>
      <c r="AT44" s="47"/>
      <c r="AU44" s="13"/>
      <c r="AV44" s="13"/>
      <c r="AW44" s="13"/>
      <c r="AX44" s="13"/>
      <c r="AY44" s="12"/>
      <c r="AZ44" s="12"/>
      <c r="BA44" s="12"/>
      <c r="BB44" s="12"/>
      <c r="BC44" s="13"/>
      <c r="BD44" s="13"/>
      <c r="BE44" s="13"/>
      <c r="BF44" s="13"/>
      <c r="BG44" s="13"/>
      <c r="BH44" s="13"/>
      <c r="BI44" s="13"/>
      <c r="BJ44" s="13"/>
      <c r="BL44" s="8"/>
    </row>
    <row r="45" spans="1:67" x14ac:dyDescent="0.2">
      <c r="C45" s="241"/>
      <c r="D45" s="241"/>
      <c r="E45" s="241"/>
      <c r="F45" s="241"/>
      <c r="G45" s="241"/>
      <c r="H45" s="241"/>
      <c r="I45" s="241"/>
      <c r="J45" s="241"/>
      <c r="K45" s="241"/>
      <c r="L45" s="241"/>
      <c r="M45" s="241"/>
      <c r="N45" s="241"/>
      <c r="O45" s="241"/>
      <c r="P45" s="241"/>
      <c r="Q45" s="241"/>
      <c r="R45" s="241"/>
      <c r="S45" s="241"/>
      <c r="T45" s="241"/>
      <c r="U45" s="47"/>
      <c r="V45" s="47"/>
      <c r="W45" s="47"/>
      <c r="X45" s="47"/>
      <c r="Y45" s="47"/>
      <c r="Z45" s="47"/>
      <c r="AA45" s="46"/>
      <c r="AB45" s="46"/>
      <c r="AC45" s="46"/>
      <c r="AD45" s="46"/>
      <c r="AE45" s="47"/>
      <c r="AF45" s="47"/>
      <c r="AG45" s="47"/>
      <c r="AH45" s="47"/>
      <c r="AI45" s="13"/>
      <c r="AJ45" s="13"/>
      <c r="AK45" s="219"/>
      <c r="AL45" s="219"/>
      <c r="AM45" s="219"/>
      <c r="AN45" s="219"/>
      <c r="AO45" s="219"/>
      <c r="AP45" s="219"/>
      <c r="AQ45" s="13"/>
      <c r="AR45" s="13"/>
      <c r="AS45" s="219"/>
      <c r="AT45" s="219"/>
      <c r="AU45" s="219"/>
      <c r="AV45" s="219"/>
      <c r="AW45" s="219"/>
      <c r="AX45" s="13"/>
      <c r="AY45" s="12"/>
      <c r="AZ45" s="12"/>
      <c r="BA45" s="12"/>
      <c r="BB45" s="217"/>
      <c r="BC45" s="217"/>
      <c r="BD45" s="217"/>
      <c r="BE45" s="217"/>
      <c r="BF45" s="217"/>
      <c r="BG45" s="217"/>
      <c r="BH45" s="217"/>
      <c r="BI45" s="13"/>
      <c r="BJ45" s="13"/>
      <c r="BL45" s="8"/>
    </row>
    <row r="46" spans="1:67" x14ac:dyDescent="0.2">
      <c r="AK46" s="253"/>
      <c r="AL46" s="253"/>
      <c r="AM46" s="253"/>
      <c r="AN46" s="253"/>
      <c r="AO46" s="253"/>
      <c r="AP46" s="253"/>
      <c r="AS46" s="219"/>
      <c r="AT46" s="253"/>
      <c r="AU46" s="253"/>
      <c r="AV46" s="253"/>
      <c r="AW46" s="253"/>
    </row>
  </sheetData>
  <sheetProtection password="CF17" sheet="1" objects="1" scenarios="1" selectLockedCells="1" selectUnlockedCells="1"/>
  <mergeCells count="991">
    <mergeCell ref="BK1:BL2"/>
    <mergeCell ref="BM1:BO3"/>
    <mergeCell ref="BM4:BO4"/>
    <mergeCell ref="AM1:AR2"/>
    <mergeCell ref="AS1:AX2"/>
    <mergeCell ref="AY1:BD2"/>
    <mergeCell ref="BE1:BJ2"/>
    <mergeCell ref="AK46:AP46"/>
    <mergeCell ref="AS45:AW45"/>
    <mergeCell ref="AS46:AW46"/>
    <mergeCell ref="AS3:AT3"/>
    <mergeCell ref="AU3:AV3"/>
    <mergeCell ref="AW3:AX3"/>
    <mergeCell ref="AY3:AZ3"/>
    <mergeCell ref="BA3:BB3"/>
    <mergeCell ref="BC3:BD3"/>
    <mergeCell ref="BE3:BF3"/>
    <mergeCell ref="BG3:BH3"/>
    <mergeCell ref="BI3:BJ3"/>
    <mergeCell ref="AS4:AU4"/>
    <mergeCell ref="AV4:AX4"/>
    <mergeCell ref="AY4:BA4"/>
    <mergeCell ref="BB4:BD4"/>
    <mergeCell ref="BE4:BG4"/>
    <mergeCell ref="C1:H2"/>
    <mergeCell ref="I1:N2"/>
    <mergeCell ref="O1:T2"/>
    <mergeCell ref="U1:Z2"/>
    <mergeCell ref="AA1:AF2"/>
    <mergeCell ref="AG1:AL2"/>
    <mergeCell ref="A2:A3"/>
    <mergeCell ref="B2:B3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AA3:AB3"/>
    <mergeCell ref="AC3:AD3"/>
    <mergeCell ref="AE3:AF3"/>
    <mergeCell ref="AG3:AH3"/>
    <mergeCell ref="AI3:AJ3"/>
    <mergeCell ref="AD4:AF4"/>
    <mergeCell ref="AA42:AF42"/>
    <mergeCell ref="AA4:AC4"/>
    <mergeCell ref="AM3:AN3"/>
    <mergeCell ref="AO3:AP3"/>
    <mergeCell ref="AQ3:AR3"/>
    <mergeCell ref="W3:X3"/>
    <mergeCell ref="Y3:Z3"/>
    <mergeCell ref="AK3:AL3"/>
    <mergeCell ref="AP4:AR4"/>
    <mergeCell ref="AD8:AF8"/>
    <mergeCell ref="AG8:AI8"/>
    <mergeCell ref="AJ8:AL8"/>
    <mergeCell ref="AM8:AO8"/>
    <mergeCell ref="AP8:AR8"/>
    <mergeCell ref="AM9:AN9"/>
    <mergeCell ref="AO9:AP9"/>
    <mergeCell ref="AQ9:AR9"/>
    <mergeCell ref="AD10:AF10"/>
    <mergeCell ref="AG10:AI10"/>
    <mergeCell ref="AJ10:AL10"/>
    <mergeCell ref="AM10:AO10"/>
    <mergeCell ref="C4:E4"/>
    <mergeCell ref="F4:H4"/>
    <mergeCell ref="I4:K4"/>
    <mergeCell ref="L4:N4"/>
    <mergeCell ref="O4:Q4"/>
    <mergeCell ref="R4:T4"/>
    <mergeCell ref="U4:W4"/>
    <mergeCell ref="X4:Z4"/>
    <mergeCell ref="AM4:AO4"/>
    <mergeCell ref="AG4:AI4"/>
    <mergeCell ref="AJ4:AL4"/>
    <mergeCell ref="BH4:BJ4"/>
    <mergeCell ref="C5:D5"/>
    <mergeCell ref="E5:F5"/>
    <mergeCell ref="G5:H5"/>
    <mergeCell ref="I5:J5"/>
    <mergeCell ref="K5:L5"/>
    <mergeCell ref="M5:N5"/>
    <mergeCell ref="O5:P5"/>
    <mergeCell ref="Q5:R5"/>
    <mergeCell ref="S5:T5"/>
    <mergeCell ref="U5:V5"/>
    <mergeCell ref="W5:X5"/>
    <mergeCell ref="Y5:Z5"/>
    <mergeCell ref="AA5:AB5"/>
    <mergeCell ref="AC5:AD5"/>
    <mergeCell ref="AE5:AF5"/>
    <mergeCell ref="AG5:AH5"/>
    <mergeCell ref="AI5:AJ5"/>
    <mergeCell ref="AK5:AL5"/>
    <mergeCell ref="AM5:AN5"/>
    <mergeCell ref="AO5:AP5"/>
    <mergeCell ref="AQ5:AR5"/>
    <mergeCell ref="AS5:AT5"/>
    <mergeCell ref="AU5:AV5"/>
    <mergeCell ref="AW5:AX5"/>
    <mergeCell ref="AY5:AZ5"/>
    <mergeCell ref="BA5:BB5"/>
    <mergeCell ref="BC5:BD5"/>
    <mergeCell ref="BE5:BF5"/>
    <mergeCell ref="BG5:BH5"/>
    <mergeCell ref="BI5:BJ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C7:AD7"/>
    <mergeCell ref="AE7:AF7"/>
    <mergeCell ref="AG7:AH7"/>
    <mergeCell ref="AI7:AJ7"/>
    <mergeCell ref="AK7:AL7"/>
    <mergeCell ref="AM7:AN7"/>
    <mergeCell ref="AO7:AP7"/>
    <mergeCell ref="AQ7:AR7"/>
    <mergeCell ref="AS7:AT7"/>
    <mergeCell ref="AU7:AV7"/>
    <mergeCell ref="AW7:AX7"/>
    <mergeCell ref="AY7:AZ7"/>
    <mergeCell ref="BA7:BB7"/>
    <mergeCell ref="BC7:BD7"/>
    <mergeCell ref="BE7:BF7"/>
    <mergeCell ref="BG7:BH7"/>
    <mergeCell ref="BI7:BJ7"/>
    <mergeCell ref="C8:E8"/>
    <mergeCell ref="F8:H8"/>
    <mergeCell ref="I8:K8"/>
    <mergeCell ref="L8:N8"/>
    <mergeCell ref="O8:Q8"/>
    <mergeCell ref="R8:T8"/>
    <mergeCell ref="U8:W8"/>
    <mergeCell ref="X8:Z8"/>
    <mergeCell ref="AA8:AC8"/>
    <mergeCell ref="AS8:AU8"/>
    <mergeCell ref="AV8:AX8"/>
    <mergeCell ref="AY8:BA8"/>
    <mergeCell ref="BB8:BD8"/>
    <mergeCell ref="BE8:BG8"/>
    <mergeCell ref="BH8:BJ8"/>
    <mergeCell ref="C9:D9"/>
    <mergeCell ref="E9:F9"/>
    <mergeCell ref="G9:H9"/>
    <mergeCell ref="I9:J9"/>
    <mergeCell ref="K9:L9"/>
    <mergeCell ref="M9:N9"/>
    <mergeCell ref="O9:P9"/>
    <mergeCell ref="Q9:R9"/>
    <mergeCell ref="S9:T9"/>
    <mergeCell ref="U9:V9"/>
    <mergeCell ref="W9:X9"/>
    <mergeCell ref="Y9:Z9"/>
    <mergeCell ref="AA9:AB9"/>
    <mergeCell ref="AC9:AD9"/>
    <mergeCell ref="AE9:AF9"/>
    <mergeCell ref="AG9:AH9"/>
    <mergeCell ref="AI9:AJ9"/>
    <mergeCell ref="AK9:AL9"/>
    <mergeCell ref="AS9:AT9"/>
    <mergeCell ref="AU9:AV9"/>
    <mergeCell ref="AW9:AX9"/>
    <mergeCell ref="AY9:AZ9"/>
    <mergeCell ref="BA9:BB9"/>
    <mergeCell ref="BC9:BD9"/>
    <mergeCell ref="BE9:BF9"/>
    <mergeCell ref="BG9:BH9"/>
    <mergeCell ref="BI9:BJ9"/>
    <mergeCell ref="C10:E10"/>
    <mergeCell ref="F10:H10"/>
    <mergeCell ref="I10:K10"/>
    <mergeCell ref="L10:N10"/>
    <mergeCell ref="O10:Q10"/>
    <mergeCell ref="R10:T10"/>
    <mergeCell ref="U10:W10"/>
    <mergeCell ref="X10:Z10"/>
    <mergeCell ref="AA10:AC10"/>
    <mergeCell ref="AP10:AR10"/>
    <mergeCell ref="AS10:AU10"/>
    <mergeCell ref="AV10:AX10"/>
    <mergeCell ref="AY10:BA10"/>
    <mergeCell ref="BB10:BD10"/>
    <mergeCell ref="BE10:BG10"/>
    <mergeCell ref="BH10:BJ10"/>
    <mergeCell ref="C11:D11"/>
    <mergeCell ref="E11:F11"/>
    <mergeCell ref="G11:H11"/>
    <mergeCell ref="I11:J11"/>
    <mergeCell ref="K11:L11"/>
    <mergeCell ref="M11:N11"/>
    <mergeCell ref="O11:P11"/>
    <mergeCell ref="Q11:R11"/>
    <mergeCell ref="S11:T11"/>
    <mergeCell ref="U11:V11"/>
    <mergeCell ref="W11:X11"/>
    <mergeCell ref="Y11:Z11"/>
    <mergeCell ref="AA11:AB11"/>
    <mergeCell ref="AC11:AD11"/>
    <mergeCell ref="AE11:AF11"/>
    <mergeCell ref="AG11:AH11"/>
    <mergeCell ref="AI11:AJ11"/>
    <mergeCell ref="AK11:AL11"/>
    <mergeCell ref="AM11:AN11"/>
    <mergeCell ref="AO11:AP11"/>
    <mergeCell ref="AQ11:AR11"/>
    <mergeCell ref="AS11:AT11"/>
    <mergeCell ref="AU11:AV11"/>
    <mergeCell ref="AW11:AX11"/>
    <mergeCell ref="AY11:AZ11"/>
    <mergeCell ref="BA11:BB11"/>
    <mergeCell ref="BC11:BD11"/>
    <mergeCell ref="BE11:BF11"/>
    <mergeCell ref="BG11:BH11"/>
    <mergeCell ref="BI11:BJ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C13:D13"/>
    <mergeCell ref="E13:F13"/>
    <mergeCell ref="G13:H13"/>
    <mergeCell ref="I13:J13"/>
    <mergeCell ref="K13:L13"/>
    <mergeCell ref="M13:N13"/>
    <mergeCell ref="O13:P13"/>
    <mergeCell ref="Q13:R13"/>
    <mergeCell ref="S13:T13"/>
    <mergeCell ref="AO13:AP13"/>
    <mergeCell ref="AQ13:AR13"/>
    <mergeCell ref="AS13:AT13"/>
    <mergeCell ref="AU13:AV13"/>
    <mergeCell ref="AW13:AX13"/>
    <mergeCell ref="AY13:AZ13"/>
    <mergeCell ref="BA13:BB13"/>
    <mergeCell ref="BC13:BD13"/>
    <mergeCell ref="U13:V13"/>
    <mergeCell ref="W13:X13"/>
    <mergeCell ref="Y13:Z13"/>
    <mergeCell ref="AA13:AB13"/>
    <mergeCell ref="AC13:AD13"/>
    <mergeCell ref="AE13:AF13"/>
    <mergeCell ref="AG13:AH13"/>
    <mergeCell ref="AI13:AJ13"/>
    <mergeCell ref="AK13:AL13"/>
    <mergeCell ref="BE13:BF13"/>
    <mergeCell ref="BG13:BH13"/>
    <mergeCell ref="BI13:BJ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D14:AF14"/>
    <mergeCell ref="AG14:AI14"/>
    <mergeCell ref="AJ14:AL14"/>
    <mergeCell ref="AM14:AO14"/>
    <mergeCell ref="AP14:AR14"/>
    <mergeCell ref="AS14:AU14"/>
    <mergeCell ref="AV14:AX14"/>
    <mergeCell ref="AY14:BA14"/>
    <mergeCell ref="BB14:BD14"/>
    <mergeCell ref="BE14:BG14"/>
    <mergeCell ref="BH14:BJ14"/>
    <mergeCell ref="AM13:AN13"/>
    <mergeCell ref="C15:D15"/>
    <mergeCell ref="E15:F15"/>
    <mergeCell ref="G15:H15"/>
    <mergeCell ref="I15:J15"/>
    <mergeCell ref="K15:L15"/>
    <mergeCell ref="M15:N15"/>
    <mergeCell ref="O15:P15"/>
    <mergeCell ref="Q15:R15"/>
    <mergeCell ref="S15:T15"/>
    <mergeCell ref="AO15:AP15"/>
    <mergeCell ref="AQ15:AR15"/>
    <mergeCell ref="AS15:AT15"/>
    <mergeCell ref="AU15:AV15"/>
    <mergeCell ref="AW15:AX15"/>
    <mergeCell ref="AY15:AZ15"/>
    <mergeCell ref="BA15:BB15"/>
    <mergeCell ref="BC15:BD15"/>
    <mergeCell ref="U15:V15"/>
    <mergeCell ref="W15:X15"/>
    <mergeCell ref="Y15:Z15"/>
    <mergeCell ref="AA15:AB15"/>
    <mergeCell ref="AC15:AD15"/>
    <mergeCell ref="AE15:AF15"/>
    <mergeCell ref="AG15:AH15"/>
    <mergeCell ref="AI15:AJ15"/>
    <mergeCell ref="AK15:AL15"/>
    <mergeCell ref="BE15:BF15"/>
    <mergeCell ref="BG15:BH15"/>
    <mergeCell ref="BI15:BJ15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D16:AF16"/>
    <mergeCell ref="AG16:AI16"/>
    <mergeCell ref="AJ16:AL16"/>
    <mergeCell ref="AM16:AO16"/>
    <mergeCell ref="AP16:AR16"/>
    <mergeCell ref="AS16:AU16"/>
    <mergeCell ref="AV16:AX16"/>
    <mergeCell ref="AY16:BA16"/>
    <mergeCell ref="BB16:BD16"/>
    <mergeCell ref="BE16:BG16"/>
    <mergeCell ref="BH16:BJ16"/>
    <mergeCell ref="AM15:AN15"/>
    <mergeCell ref="C17:D17"/>
    <mergeCell ref="E17:F17"/>
    <mergeCell ref="G17:H17"/>
    <mergeCell ref="I17:J17"/>
    <mergeCell ref="K17:L17"/>
    <mergeCell ref="M17:N17"/>
    <mergeCell ref="O17:P17"/>
    <mergeCell ref="Q17:R17"/>
    <mergeCell ref="S17:T17"/>
    <mergeCell ref="AO17:AP17"/>
    <mergeCell ref="AQ17:AR17"/>
    <mergeCell ref="AS17:AT17"/>
    <mergeCell ref="AU17:AV17"/>
    <mergeCell ref="AW17:AX17"/>
    <mergeCell ref="AY17:AZ17"/>
    <mergeCell ref="BA17:BB17"/>
    <mergeCell ref="BC17:BD17"/>
    <mergeCell ref="U17:V17"/>
    <mergeCell ref="W17:X17"/>
    <mergeCell ref="Y17:Z17"/>
    <mergeCell ref="AA17:AB17"/>
    <mergeCell ref="AC17:AD17"/>
    <mergeCell ref="AE17:AF17"/>
    <mergeCell ref="AG17:AH17"/>
    <mergeCell ref="AI17:AJ17"/>
    <mergeCell ref="AK17:AL17"/>
    <mergeCell ref="BE17:BF17"/>
    <mergeCell ref="BG17:BH17"/>
    <mergeCell ref="BI17:BJ17"/>
    <mergeCell ref="C18:E18"/>
    <mergeCell ref="F18:H18"/>
    <mergeCell ref="I18:K18"/>
    <mergeCell ref="L18:N18"/>
    <mergeCell ref="O18:Q18"/>
    <mergeCell ref="R18:T18"/>
    <mergeCell ref="U18:W18"/>
    <mergeCell ref="X18:Z18"/>
    <mergeCell ref="AA18:AC18"/>
    <mergeCell ref="AD18:AF18"/>
    <mergeCell ref="AG18:AI18"/>
    <mergeCell ref="AJ18:AL18"/>
    <mergeCell ref="AM18:AO18"/>
    <mergeCell ref="AP18:AR18"/>
    <mergeCell ref="AS18:AU18"/>
    <mergeCell ref="AV18:AX18"/>
    <mergeCell ref="AY18:BA18"/>
    <mergeCell ref="BB18:BD18"/>
    <mergeCell ref="BE18:BG18"/>
    <mergeCell ref="BH18:BJ18"/>
    <mergeCell ref="AM17:AN17"/>
    <mergeCell ref="C19:D19"/>
    <mergeCell ref="E19:F19"/>
    <mergeCell ref="G19:H19"/>
    <mergeCell ref="I19:J19"/>
    <mergeCell ref="K19:L19"/>
    <mergeCell ref="M19:N19"/>
    <mergeCell ref="O19:P19"/>
    <mergeCell ref="Q19:R19"/>
    <mergeCell ref="S19:T19"/>
    <mergeCell ref="AO19:AP19"/>
    <mergeCell ref="AQ19:AR19"/>
    <mergeCell ref="AS19:AT19"/>
    <mergeCell ref="AU19:AV19"/>
    <mergeCell ref="AW19:AX19"/>
    <mergeCell ref="AY19:AZ19"/>
    <mergeCell ref="BA19:BB19"/>
    <mergeCell ref="BC19:BD19"/>
    <mergeCell ref="U19:V19"/>
    <mergeCell ref="W19:X19"/>
    <mergeCell ref="Y19:Z19"/>
    <mergeCell ref="AA19:AB19"/>
    <mergeCell ref="AC19:AD19"/>
    <mergeCell ref="AE19:AF19"/>
    <mergeCell ref="AG19:AH19"/>
    <mergeCell ref="AI19:AJ19"/>
    <mergeCell ref="AK19:AL19"/>
    <mergeCell ref="BE19:BF19"/>
    <mergeCell ref="BG19:BH19"/>
    <mergeCell ref="BI19:BJ19"/>
    <mergeCell ref="C20:E20"/>
    <mergeCell ref="F20:H20"/>
    <mergeCell ref="I20:K20"/>
    <mergeCell ref="L20:N20"/>
    <mergeCell ref="O20:Q20"/>
    <mergeCell ref="R20:T20"/>
    <mergeCell ref="U20:W20"/>
    <mergeCell ref="X20:Z20"/>
    <mergeCell ref="AA20:AC20"/>
    <mergeCell ref="AD20:AF20"/>
    <mergeCell ref="AG20:AI20"/>
    <mergeCell ref="AJ20:AL20"/>
    <mergeCell ref="AM20:AO20"/>
    <mergeCell ref="AP20:AR20"/>
    <mergeCell ref="AS20:AU20"/>
    <mergeCell ref="AV20:AX20"/>
    <mergeCell ref="AY20:BA20"/>
    <mergeCell ref="BB20:BD20"/>
    <mergeCell ref="BE20:BG20"/>
    <mergeCell ref="BH20:BJ20"/>
    <mergeCell ref="AM19:AN19"/>
    <mergeCell ref="C21:D21"/>
    <mergeCell ref="E21:F21"/>
    <mergeCell ref="G21:H21"/>
    <mergeCell ref="I21:J21"/>
    <mergeCell ref="K21:L21"/>
    <mergeCell ref="M21:N21"/>
    <mergeCell ref="O21:P21"/>
    <mergeCell ref="Q21:R21"/>
    <mergeCell ref="S21:T21"/>
    <mergeCell ref="AO21:AP21"/>
    <mergeCell ref="AQ21:AR21"/>
    <mergeCell ref="AS21:AT21"/>
    <mergeCell ref="AU21:AV21"/>
    <mergeCell ref="AW21:AX21"/>
    <mergeCell ref="AY21:AZ21"/>
    <mergeCell ref="BA21:BB21"/>
    <mergeCell ref="BC21:BD21"/>
    <mergeCell ref="U21:V21"/>
    <mergeCell ref="W21:X21"/>
    <mergeCell ref="Y21:Z21"/>
    <mergeCell ref="AA21:AB21"/>
    <mergeCell ref="AC21:AD21"/>
    <mergeCell ref="AE21:AF21"/>
    <mergeCell ref="AG21:AH21"/>
    <mergeCell ref="AI21:AJ21"/>
    <mergeCell ref="AK21:AL21"/>
    <mergeCell ref="BE21:BF21"/>
    <mergeCell ref="BG21:BH21"/>
    <mergeCell ref="BI21:BJ21"/>
    <mergeCell ref="C22:E22"/>
    <mergeCell ref="F22:H22"/>
    <mergeCell ref="I22:K22"/>
    <mergeCell ref="L22:N22"/>
    <mergeCell ref="O22:Q22"/>
    <mergeCell ref="R22:T22"/>
    <mergeCell ref="U22:W22"/>
    <mergeCell ref="X22:Z22"/>
    <mergeCell ref="AA22:AC22"/>
    <mergeCell ref="AD22:AF22"/>
    <mergeCell ref="AG22:AI22"/>
    <mergeCell ref="AJ22:AL22"/>
    <mergeCell ref="AM22:AO22"/>
    <mergeCell ref="AP22:AR22"/>
    <mergeCell ref="AS22:AU22"/>
    <mergeCell ref="AV22:AX22"/>
    <mergeCell ref="AY22:BA22"/>
    <mergeCell ref="BB22:BD22"/>
    <mergeCell ref="BE22:BG22"/>
    <mergeCell ref="BH22:BJ22"/>
    <mergeCell ref="AM21:AN21"/>
    <mergeCell ref="C23:D23"/>
    <mergeCell ref="E23:F23"/>
    <mergeCell ref="G23:H23"/>
    <mergeCell ref="I23:J23"/>
    <mergeCell ref="K23:L23"/>
    <mergeCell ref="M23:N23"/>
    <mergeCell ref="O23:P23"/>
    <mergeCell ref="Q23:R23"/>
    <mergeCell ref="S23:T23"/>
    <mergeCell ref="AO23:AP23"/>
    <mergeCell ref="AQ23:AR23"/>
    <mergeCell ref="AS23:AT23"/>
    <mergeCell ref="AU23:AV23"/>
    <mergeCell ref="AW23:AX23"/>
    <mergeCell ref="AY23:AZ23"/>
    <mergeCell ref="BA23:BB23"/>
    <mergeCell ref="BC23:BD23"/>
    <mergeCell ref="U23:V23"/>
    <mergeCell ref="W23:X23"/>
    <mergeCell ref="Y23:Z23"/>
    <mergeCell ref="AA23:AB23"/>
    <mergeCell ref="AC23:AD23"/>
    <mergeCell ref="AE23:AF23"/>
    <mergeCell ref="AG23:AH23"/>
    <mergeCell ref="AI23:AJ23"/>
    <mergeCell ref="AK23:AL23"/>
    <mergeCell ref="BE23:BF23"/>
    <mergeCell ref="BG23:BH23"/>
    <mergeCell ref="BI23:BJ23"/>
    <mergeCell ref="C24:E24"/>
    <mergeCell ref="F24:H24"/>
    <mergeCell ref="I24:K24"/>
    <mergeCell ref="L24:N24"/>
    <mergeCell ref="O24:Q24"/>
    <mergeCell ref="R24:T24"/>
    <mergeCell ref="U24:W24"/>
    <mergeCell ref="X24:Z24"/>
    <mergeCell ref="AA24:AC24"/>
    <mergeCell ref="AD24:AF24"/>
    <mergeCell ref="AG24:AI24"/>
    <mergeCell ref="AJ24:AL24"/>
    <mergeCell ref="AM24:AO24"/>
    <mergeCell ref="AP24:AR24"/>
    <mergeCell ref="AS24:AU24"/>
    <mergeCell ref="AV24:AX24"/>
    <mergeCell ref="AY24:BA24"/>
    <mergeCell ref="BB24:BD24"/>
    <mergeCell ref="BE24:BG24"/>
    <mergeCell ref="BH24:BJ24"/>
    <mergeCell ref="AM23:AN23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AO25:AP25"/>
    <mergeCell ref="AQ25:AR25"/>
    <mergeCell ref="AS25:AT25"/>
    <mergeCell ref="AU25:AV25"/>
    <mergeCell ref="AW25:AX25"/>
    <mergeCell ref="AY25:AZ25"/>
    <mergeCell ref="BA25:BB25"/>
    <mergeCell ref="BC25:BD25"/>
    <mergeCell ref="U25:V25"/>
    <mergeCell ref="W25:X25"/>
    <mergeCell ref="Y25:Z25"/>
    <mergeCell ref="AA25:AB25"/>
    <mergeCell ref="AC25:AD25"/>
    <mergeCell ref="AE25:AF25"/>
    <mergeCell ref="AG25:AH25"/>
    <mergeCell ref="AI25:AJ25"/>
    <mergeCell ref="AK25:AL25"/>
    <mergeCell ref="BE25:BF25"/>
    <mergeCell ref="BG25:BH25"/>
    <mergeCell ref="BI25:BJ25"/>
    <mergeCell ref="C26:E26"/>
    <mergeCell ref="F26:H26"/>
    <mergeCell ref="I26:K26"/>
    <mergeCell ref="L26:N26"/>
    <mergeCell ref="O26:Q26"/>
    <mergeCell ref="R26:T26"/>
    <mergeCell ref="U26:W26"/>
    <mergeCell ref="X26:Z26"/>
    <mergeCell ref="AA26:AC26"/>
    <mergeCell ref="AD26:AF26"/>
    <mergeCell ref="AG26:AI26"/>
    <mergeCell ref="AJ26:AL26"/>
    <mergeCell ref="AM26:AO26"/>
    <mergeCell ref="AP26:AR26"/>
    <mergeCell ref="AS26:AU26"/>
    <mergeCell ref="AV26:AX26"/>
    <mergeCell ref="AY26:BA26"/>
    <mergeCell ref="BB26:BD26"/>
    <mergeCell ref="BE26:BG26"/>
    <mergeCell ref="BH26:BJ26"/>
    <mergeCell ref="AM25:AN25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AO27:AP27"/>
    <mergeCell ref="AQ27:AR27"/>
    <mergeCell ref="AS27:AT27"/>
    <mergeCell ref="AU27:AV27"/>
    <mergeCell ref="AW27:AX27"/>
    <mergeCell ref="AY27:AZ27"/>
    <mergeCell ref="BA27:BB27"/>
    <mergeCell ref="BC27:BD27"/>
    <mergeCell ref="U27:V27"/>
    <mergeCell ref="W27:X27"/>
    <mergeCell ref="Y27:Z27"/>
    <mergeCell ref="AA27:AB27"/>
    <mergeCell ref="AC27:AD27"/>
    <mergeCell ref="AE27:AF27"/>
    <mergeCell ref="AG27:AH27"/>
    <mergeCell ref="AI27:AJ27"/>
    <mergeCell ref="AK27:AL27"/>
    <mergeCell ref="BE27:BF27"/>
    <mergeCell ref="BG27:BH27"/>
    <mergeCell ref="BI27:BJ27"/>
    <mergeCell ref="C28:E28"/>
    <mergeCell ref="F28:H28"/>
    <mergeCell ref="I28:K28"/>
    <mergeCell ref="L28:N28"/>
    <mergeCell ref="O28:Q28"/>
    <mergeCell ref="R28:T28"/>
    <mergeCell ref="U28:W28"/>
    <mergeCell ref="X28:Z28"/>
    <mergeCell ref="AA28:AC28"/>
    <mergeCell ref="AD28:AF28"/>
    <mergeCell ref="AG28:AI28"/>
    <mergeCell ref="AJ28:AL28"/>
    <mergeCell ref="AM28:AO28"/>
    <mergeCell ref="AP28:AR28"/>
    <mergeCell ref="AS28:AU28"/>
    <mergeCell ref="AV28:AX28"/>
    <mergeCell ref="AY28:BA28"/>
    <mergeCell ref="BB28:BD28"/>
    <mergeCell ref="BE28:BG28"/>
    <mergeCell ref="BH28:BJ28"/>
    <mergeCell ref="AM27:AN27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AO29:AP29"/>
    <mergeCell ref="AQ29:AR29"/>
    <mergeCell ref="AS29:AT29"/>
    <mergeCell ref="AU29:AV29"/>
    <mergeCell ref="AW29:AX29"/>
    <mergeCell ref="AY29:AZ29"/>
    <mergeCell ref="BA29:BB29"/>
    <mergeCell ref="BC29:BD29"/>
    <mergeCell ref="U29:V29"/>
    <mergeCell ref="W29:X29"/>
    <mergeCell ref="Y29:Z29"/>
    <mergeCell ref="AA29:AB29"/>
    <mergeCell ref="AC29:AD29"/>
    <mergeCell ref="AE29:AF29"/>
    <mergeCell ref="AG29:AH29"/>
    <mergeCell ref="AI29:AJ29"/>
    <mergeCell ref="AK29:AL29"/>
    <mergeCell ref="BE29:BF29"/>
    <mergeCell ref="BG29:BH29"/>
    <mergeCell ref="BI29:BJ29"/>
    <mergeCell ref="C30:E30"/>
    <mergeCell ref="F30:H30"/>
    <mergeCell ref="I30:K30"/>
    <mergeCell ref="L30:N30"/>
    <mergeCell ref="O30:Q30"/>
    <mergeCell ref="R30:T30"/>
    <mergeCell ref="U30:W30"/>
    <mergeCell ref="X30:Z30"/>
    <mergeCell ref="AA30:AC30"/>
    <mergeCell ref="AD30:AF30"/>
    <mergeCell ref="AG30:AI30"/>
    <mergeCell ref="AJ30:AL30"/>
    <mergeCell ref="AM30:AO30"/>
    <mergeCell ref="AP30:AR30"/>
    <mergeCell ref="AS30:AU30"/>
    <mergeCell ref="AV30:AX30"/>
    <mergeCell ref="AY30:BA30"/>
    <mergeCell ref="BB30:BD30"/>
    <mergeCell ref="BE30:BG30"/>
    <mergeCell ref="BH30:BJ30"/>
    <mergeCell ref="AM29:AN29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AO31:AP31"/>
    <mergeCell ref="AQ31:AR31"/>
    <mergeCell ref="AS31:AT31"/>
    <mergeCell ref="AU31:AV31"/>
    <mergeCell ref="AW31:AX31"/>
    <mergeCell ref="AY31:AZ31"/>
    <mergeCell ref="BA31:BB31"/>
    <mergeCell ref="BC31:BD31"/>
    <mergeCell ref="U31:V31"/>
    <mergeCell ref="W31:X31"/>
    <mergeCell ref="Y31:Z31"/>
    <mergeCell ref="AA31:AB31"/>
    <mergeCell ref="AC31:AD31"/>
    <mergeCell ref="AE31:AF31"/>
    <mergeCell ref="AG31:AH31"/>
    <mergeCell ref="AI31:AJ31"/>
    <mergeCell ref="AK31:AL31"/>
    <mergeCell ref="BE31:BF31"/>
    <mergeCell ref="BG31:BH31"/>
    <mergeCell ref="BI31:BJ31"/>
    <mergeCell ref="C32:E32"/>
    <mergeCell ref="F32:H32"/>
    <mergeCell ref="I32:K32"/>
    <mergeCell ref="L32:N32"/>
    <mergeCell ref="O32:Q32"/>
    <mergeCell ref="R32:T32"/>
    <mergeCell ref="U32:W32"/>
    <mergeCell ref="X32:Z32"/>
    <mergeCell ref="AA32:AC32"/>
    <mergeCell ref="AD32:AF32"/>
    <mergeCell ref="AG32:AI32"/>
    <mergeCell ref="AJ32:AL32"/>
    <mergeCell ref="AM32:AO32"/>
    <mergeCell ref="AP32:AR32"/>
    <mergeCell ref="AS32:AU32"/>
    <mergeCell ref="AV32:AX32"/>
    <mergeCell ref="AY32:BA32"/>
    <mergeCell ref="BB32:BD32"/>
    <mergeCell ref="BE32:BG32"/>
    <mergeCell ref="BH32:BJ32"/>
    <mergeCell ref="AM31:AN31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AO33:AP33"/>
    <mergeCell ref="AQ33:AR33"/>
    <mergeCell ref="AS33:AT33"/>
    <mergeCell ref="AU33:AV33"/>
    <mergeCell ref="AW33:AX33"/>
    <mergeCell ref="AY33:AZ33"/>
    <mergeCell ref="BA33:BB33"/>
    <mergeCell ref="BC33:BD33"/>
    <mergeCell ref="U33:V33"/>
    <mergeCell ref="W33:X33"/>
    <mergeCell ref="Y33:Z33"/>
    <mergeCell ref="AA33:AB33"/>
    <mergeCell ref="AC33:AD33"/>
    <mergeCell ref="AE33:AF33"/>
    <mergeCell ref="AG33:AH33"/>
    <mergeCell ref="AI33:AJ33"/>
    <mergeCell ref="AK33:AL33"/>
    <mergeCell ref="BE33:BF33"/>
    <mergeCell ref="BG33:BH33"/>
    <mergeCell ref="BI33:BJ33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AD34:AF34"/>
    <mergeCell ref="AG34:AI34"/>
    <mergeCell ref="AJ34:AL34"/>
    <mergeCell ref="AM34:AO34"/>
    <mergeCell ref="AP34:AR34"/>
    <mergeCell ref="AS34:AU34"/>
    <mergeCell ref="AV34:AX34"/>
    <mergeCell ref="AY34:BA34"/>
    <mergeCell ref="BB34:BD34"/>
    <mergeCell ref="BE34:BG34"/>
    <mergeCell ref="BH34:BJ34"/>
    <mergeCell ref="AM33:AN33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AO35:AP35"/>
    <mergeCell ref="AQ35:AR35"/>
    <mergeCell ref="AS35:AT35"/>
    <mergeCell ref="AU35:AV35"/>
    <mergeCell ref="AW35:AX35"/>
    <mergeCell ref="AY35:AZ35"/>
    <mergeCell ref="BA35:BB35"/>
    <mergeCell ref="BC35:BD35"/>
    <mergeCell ref="U35:V35"/>
    <mergeCell ref="W35:X35"/>
    <mergeCell ref="Y35:Z35"/>
    <mergeCell ref="AA35:AB35"/>
    <mergeCell ref="AC35:AD35"/>
    <mergeCell ref="AE35:AF35"/>
    <mergeCell ref="AG35:AH35"/>
    <mergeCell ref="AI35:AJ35"/>
    <mergeCell ref="AK35:AL35"/>
    <mergeCell ref="BE35:BF35"/>
    <mergeCell ref="BG35:BH35"/>
    <mergeCell ref="BI35:BJ35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D36:AF36"/>
    <mergeCell ref="AG36:AI36"/>
    <mergeCell ref="AJ36:AL36"/>
    <mergeCell ref="AM36:AO36"/>
    <mergeCell ref="AP36:AR36"/>
    <mergeCell ref="AS36:AU36"/>
    <mergeCell ref="AV36:AX36"/>
    <mergeCell ref="AY36:BA36"/>
    <mergeCell ref="BB36:BD36"/>
    <mergeCell ref="BE36:BG36"/>
    <mergeCell ref="BH36:BJ36"/>
    <mergeCell ref="AM35:AN35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AG37:AH37"/>
    <mergeCell ref="AI37:AJ37"/>
    <mergeCell ref="AK37:AL37"/>
    <mergeCell ref="BG37:BH37"/>
    <mergeCell ref="BI37:BJ37"/>
    <mergeCell ref="C38:E38"/>
    <mergeCell ref="F38:H38"/>
    <mergeCell ref="I38:K38"/>
    <mergeCell ref="L38:N38"/>
    <mergeCell ref="O38:Q38"/>
    <mergeCell ref="R38:T38"/>
    <mergeCell ref="AY38:BA38"/>
    <mergeCell ref="BB38:BD38"/>
    <mergeCell ref="U38:W38"/>
    <mergeCell ref="X38:Z38"/>
    <mergeCell ref="AA38:AC38"/>
    <mergeCell ref="AD38:AF38"/>
    <mergeCell ref="AG38:AI38"/>
    <mergeCell ref="AJ38:AL38"/>
    <mergeCell ref="BE38:BG38"/>
    <mergeCell ref="BH38:BJ38"/>
    <mergeCell ref="AM37:AN37"/>
    <mergeCell ref="AO37:AP37"/>
    <mergeCell ref="AQ37:AR37"/>
    <mergeCell ref="AS37:AT37"/>
    <mergeCell ref="AU37:AV37"/>
    <mergeCell ref="AW37:AX37"/>
    <mergeCell ref="AM38:AO38"/>
    <mergeCell ref="AP38:AR38"/>
    <mergeCell ref="AS38:AU38"/>
    <mergeCell ref="AV38:AX38"/>
    <mergeCell ref="AA39:AB39"/>
    <mergeCell ref="AC39:AD39"/>
    <mergeCell ref="AG39:AH39"/>
    <mergeCell ref="AI39:AJ39"/>
    <mergeCell ref="BE37:BF37"/>
    <mergeCell ref="AY37:AZ37"/>
    <mergeCell ref="BA37:BB37"/>
    <mergeCell ref="BC37:BD37"/>
    <mergeCell ref="C39:D39"/>
    <mergeCell ref="E39:F39"/>
    <mergeCell ref="G39:H39"/>
    <mergeCell ref="I39:J39"/>
    <mergeCell ref="K39:L39"/>
    <mergeCell ref="M39:N39"/>
    <mergeCell ref="BA39:BB39"/>
    <mergeCell ref="AE39:AF39"/>
    <mergeCell ref="AS39:AT39"/>
    <mergeCell ref="S39:T39"/>
    <mergeCell ref="O39:P39"/>
    <mergeCell ref="Q39:R39"/>
    <mergeCell ref="BI39:BJ39"/>
    <mergeCell ref="C40:E40"/>
    <mergeCell ref="F40:H40"/>
    <mergeCell ref="I40:K40"/>
    <mergeCell ref="L40:N40"/>
    <mergeCell ref="O40:Q40"/>
    <mergeCell ref="BH40:BJ40"/>
    <mergeCell ref="BE40:BG40"/>
    <mergeCell ref="AJ40:AL40"/>
    <mergeCell ref="AM40:AO40"/>
    <mergeCell ref="AP40:AR40"/>
    <mergeCell ref="AS40:AU40"/>
    <mergeCell ref="U40:W40"/>
    <mergeCell ref="X40:Z40"/>
    <mergeCell ref="AA40:AC40"/>
    <mergeCell ref="AU39:AV39"/>
    <mergeCell ref="AD40:AF40"/>
    <mergeCell ref="AG40:AI40"/>
    <mergeCell ref="AW39:AX39"/>
    <mergeCell ref="AY39:AZ39"/>
    <mergeCell ref="U39:V39"/>
    <mergeCell ref="W39:X39"/>
    <mergeCell ref="Y39:Z39"/>
    <mergeCell ref="AK39:AL39"/>
    <mergeCell ref="AV40:AX40"/>
    <mergeCell ref="AB41:AF41"/>
    <mergeCell ref="AY40:BA40"/>
    <mergeCell ref="BB40:BD40"/>
    <mergeCell ref="AY41:BD41"/>
    <mergeCell ref="R40:T40"/>
    <mergeCell ref="BC39:BD39"/>
    <mergeCell ref="BE39:BF39"/>
    <mergeCell ref="BG39:BH39"/>
    <mergeCell ref="AM39:AN39"/>
    <mergeCell ref="AO39:AP39"/>
    <mergeCell ref="AQ39:AR39"/>
    <mergeCell ref="BB45:BH45"/>
    <mergeCell ref="J43:N43"/>
    <mergeCell ref="AK45:AP45"/>
    <mergeCell ref="J42:N42"/>
    <mergeCell ref="AY42:BD42"/>
    <mergeCell ref="D41:H41"/>
    <mergeCell ref="J41:N41"/>
    <mergeCell ref="P41:T41"/>
    <mergeCell ref="W41:Z41"/>
    <mergeCell ref="BG41:BJ41"/>
    <mergeCell ref="BG42:BJ42"/>
    <mergeCell ref="AH41:AL41"/>
    <mergeCell ref="AN41:AR41"/>
    <mergeCell ref="AT41:AX41"/>
    <mergeCell ref="AS42:AX42"/>
    <mergeCell ref="AG42:AL42"/>
    <mergeCell ref="B42:G42"/>
    <mergeCell ref="C44:T45"/>
    <mergeCell ref="AF43:AJ43"/>
    <mergeCell ref="O43:AE43"/>
  </mergeCells>
  <pageMargins left="0" right="0" top="0.25" bottom="0.25" header="0.3" footer="0.3"/>
  <pageSetup paperSize="5" scale="72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workbookViewId="0">
      <selection activeCell="E25" sqref="E25"/>
    </sheetView>
  </sheetViews>
  <sheetFormatPr defaultRowHeight="12.75" x14ac:dyDescent="0.2"/>
  <cols>
    <col min="1" max="1" width="9" style="51" bestFit="1" customWidth="1"/>
    <col min="2" max="4" width="13.5703125" bestFit="1" customWidth="1"/>
    <col min="5" max="5" width="15.140625" customWidth="1"/>
  </cols>
  <sheetData>
    <row r="1" spans="1:8" ht="28.5" x14ac:dyDescent="0.2">
      <c r="A1" s="52" t="s">
        <v>81</v>
      </c>
      <c r="B1" s="52" t="s">
        <v>79</v>
      </c>
      <c r="C1" s="52" t="s">
        <v>80</v>
      </c>
      <c r="D1" s="58" t="s">
        <v>85</v>
      </c>
      <c r="E1" s="52" t="s">
        <v>82</v>
      </c>
      <c r="F1" s="53"/>
      <c r="G1" s="53"/>
      <c r="H1" s="53"/>
    </row>
    <row r="2" spans="1:8" ht="14.25" x14ac:dyDescent="0.2">
      <c r="A2" s="52">
        <v>1</v>
      </c>
      <c r="B2" s="54">
        <v>82698</v>
      </c>
      <c r="C2" s="53"/>
      <c r="D2" s="54">
        <v>108240</v>
      </c>
      <c r="E2" s="55">
        <f t="shared" ref="E2:E7" si="0">SUM(B2-D2)</f>
        <v>-25542</v>
      </c>
      <c r="F2" s="53"/>
      <c r="G2" s="53"/>
      <c r="H2" s="53"/>
    </row>
    <row r="3" spans="1:8" ht="14.25" x14ac:dyDescent="0.2">
      <c r="A3" s="52">
        <v>2</v>
      </c>
      <c r="B3" s="54">
        <v>86028</v>
      </c>
      <c r="C3" s="53"/>
      <c r="D3" s="54"/>
      <c r="E3" s="56">
        <f t="shared" si="0"/>
        <v>86028</v>
      </c>
      <c r="F3" s="53"/>
      <c r="G3" s="53"/>
      <c r="H3" s="53"/>
    </row>
    <row r="4" spans="1:8" ht="14.25" x14ac:dyDescent="0.2">
      <c r="A4" s="52">
        <v>3</v>
      </c>
      <c r="B4" s="54">
        <v>54570</v>
      </c>
      <c r="C4" s="53"/>
      <c r="D4" s="54">
        <v>62040</v>
      </c>
      <c r="E4" s="55">
        <f t="shared" si="0"/>
        <v>-7470</v>
      </c>
      <c r="F4" s="53"/>
      <c r="G4" s="53"/>
      <c r="H4" s="53"/>
    </row>
    <row r="5" spans="1:8" ht="14.25" x14ac:dyDescent="0.2">
      <c r="A5" s="52">
        <v>4</v>
      </c>
      <c r="B5" s="54">
        <v>65113</v>
      </c>
      <c r="C5" s="53"/>
      <c r="D5" s="54"/>
      <c r="E5" s="56">
        <f t="shared" si="0"/>
        <v>65113</v>
      </c>
      <c r="F5" s="53"/>
      <c r="G5" s="53"/>
      <c r="H5" s="53"/>
    </row>
    <row r="6" spans="1:8" ht="14.25" x14ac:dyDescent="0.2">
      <c r="A6" s="52">
        <v>5</v>
      </c>
      <c r="B6" s="54">
        <v>58104</v>
      </c>
      <c r="C6" s="53"/>
      <c r="D6" s="54">
        <v>71460</v>
      </c>
      <c r="E6" s="55">
        <f t="shared" si="0"/>
        <v>-13356</v>
      </c>
      <c r="F6" s="53"/>
      <c r="G6" s="53"/>
      <c r="H6" s="53"/>
    </row>
    <row r="7" spans="1:8" ht="14.25" x14ac:dyDescent="0.2">
      <c r="A7" s="52">
        <v>6</v>
      </c>
      <c r="B7" s="54">
        <v>96862</v>
      </c>
      <c r="C7" s="53"/>
      <c r="D7" s="54">
        <v>122702</v>
      </c>
      <c r="E7" s="55">
        <f t="shared" si="0"/>
        <v>-25840</v>
      </c>
      <c r="F7" s="53"/>
      <c r="G7" s="53"/>
      <c r="H7" s="53"/>
    </row>
    <row r="8" spans="1:8" ht="14.25" x14ac:dyDescent="0.2">
      <c r="A8" s="52">
        <v>7</v>
      </c>
      <c r="B8" s="54"/>
      <c r="C8" s="54">
        <v>13835</v>
      </c>
      <c r="D8" s="53"/>
      <c r="E8" s="56">
        <f>SUM(C8-B8)</f>
        <v>13835</v>
      </c>
      <c r="F8" s="53"/>
      <c r="G8" s="53"/>
      <c r="H8" s="53"/>
    </row>
    <row r="9" spans="1:8" ht="14.25" x14ac:dyDescent="0.2">
      <c r="A9" s="52">
        <v>8</v>
      </c>
      <c r="B9" s="54">
        <v>33631</v>
      </c>
      <c r="C9" s="54"/>
      <c r="D9" s="54">
        <v>40300</v>
      </c>
      <c r="E9" s="55">
        <f>SUM(B9-D9)</f>
        <v>-6669</v>
      </c>
      <c r="F9" s="53"/>
      <c r="G9" s="53"/>
      <c r="H9" s="53"/>
    </row>
    <row r="10" spans="1:8" ht="14.25" x14ac:dyDescent="0.2">
      <c r="A10" s="52">
        <v>9</v>
      </c>
      <c r="B10" s="54"/>
      <c r="C10" s="54">
        <v>8946</v>
      </c>
      <c r="D10" s="54"/>
      <c r="E10" s="56">
        <f>SUM(C10-B10)</f>
        <v>8946</v>
      </c>
      <c r="F10" s="53"/>
      <c r="G10" s="53"/>
      <c r="H10" s="53"/>
    </row>
    <row r="11" spans="1:8" ht="14.25" x14ac:dyDescent="0.2">
      <c r="A11" s="52">
        <v>10</v>
      </c>
      <c r="B11" s="54"/>
      <c r="C11" s="54">
        <v>6633</v>
      </c>
      <c r="D11" s="54"/>
      <c r="E11" s="56">
        <f>SUM(C11-B11)</f>
        <v>6633</v>
      </c>
      <c r="F11" s="53"/>
      <c r="G11" s="53"/>
      <c r="H11" s="53"/>
    </row>
    <row r="12" spans="1:8" ht="14.25" x14ac:dyDescent="0.2">
      <c r="A12" s="52">
        <v>11</v>
      </c>
      <c r="B12" s="54"/>
      <c r="C12" s="54">
        <v>37212</v>
      </c>
      <c r="D12" s="54"/>
      <c r="E12" s="56">
        <f>SUM(C12-B12)</f>
        <v>37212</v>
      </c>
      <c r="F12" s="53"/>
      <c r="G12" s="53"/>
      <c r="H12" s="53"/>
    </row>
    <row r="13" spans="1:8" ht="14.25" x14ac:dyDescent="0.2">
      <c r="A13" s="52">
        <v>12</v>
      </c>
      <c r="B13" s="54"/>
      <c r="C13" s="54">
        <v>43064</v>
      </c>
      <c r="D13" s="57">
        <v>52528</v>
      </c>
      <c r="E13" s="56">
        <f>SUM(C13-D13)</f>
        <v>-9464</v>
      </c>
      <c r="F13" s="59" t="s">
        <v>86</v>
      </c>
      <c r="G13" s="53"/>
      <c r="H13" s="53"/>
    </row>
    <row r="14" spans="1:8" ht="14.25" x14ac:dyDescent="0.2">
      <c r="A14" s="52">
        <v>13</v>
      </c>
      <c r="B14" s="54">
        <v>40768</v>
      </c>
      <c r="C14" s="53"/>
      <c r="D14" s="54">
        <v>61413</v>
      </c>
      <c r="E14" s="55">
        <f>SUM(B14-D14)</f>
        <v>-20645</v>
      </c>
      <c r="F14" s="53"/>
      <c r="G14" s="53"/>
      <c r="H14" s="53"/>
    </row>
    <row r="15" spans="1:8" ht="14.25" x14ac:dyDescent="0.2">
      <c r="A15" s="52">
        <v>14</v>
      </c>
      <c r="B15" s="54">
        <v>38600</v>
      </c>
      <c r="C15" s="53"/>
      <c r="D15" s="54">
        <v>50750</v>
      </c>
      <c r="E15" s="55">
        <f>SUM(B15-D15)</f>
        <v>-12150</v>
      </c>
      <c r="F15" s="53"/>
      <c r="G15" s="53"/>
      <c r="H15" s="53"/>
    </row>
    <row r="16" spans="1:8" ht="14.25" x14ac:dyDescent="0.2">
      <c r="A16" s="52">
        <v>15</v>
      </c>
      <c r="B16" s="54">
        <v>41440</v>
      </c>
      <c r="C16" s="53"/>
      <c r="D16" s="54"/>
      <c r="E16" s="56">
        <f>SUM(B16-C16)</f>
        <v>41440</v>
      </c>
      <c r="F16" s="53"/>
      <c r="G16" s="53"/>
      <c r="H16" s="53"/>
    </row>
    <row r="17" spans="1:8" ht="14.25" x14ac:dyDescent="0.2">
      <c r="A17" s="52">
        <v>16</v>
      </c>
      <c r="B17" s="54">
        <v>37925</v>
      </c>
      <c r="C17" s="53"/>
      <c r="D17" s="54"/>
      <c r="E17" s="56">
        <f>SUM(B17-C17)</f>
        <v>37925</v>
      </c>
      <c r="F17" s="53"/>
      <c r="G17" s="53"/>
      <c r="H17" s="53"/>
    </row>
    <row r="18" spans="1:8" ht="14.25" x14ac:dyDescent="0.2">
      <c r="A18" s="52">
        <v>17</v>
      </c>
      <c r="B18" s="54">
        <v>48100</v>
      </c>
      <c r="C18" s="53"/>
      <c r="D18" s="54"/>
      <c r="E18" s="56">
        <f>SUM(B18-C18)</f>
        <v>48100</v>
      </c>
      <c r="F18" s="53"/>
      <c r="G18" s="53"/>
      <c r="H18" s="53"/>
    </row>
    <row r="19" spans="1:8" ht="14.25" x14ac:dyDescent="0.2">
      <c r="A19" s="52">
        <v>18</v>
      </c>
      <c r="B19" s="54">
        <v>36400</v>
      </c>
      <c r="C19" s="53"/>
      <c r="D19" s="54">
        <v>48100</v>
      </c>
      <c r="E19" s="55">
        <f>SUM(B19-D19)</f>
        <v>-11700</v>
      </c>
      <c r="F19" s="53"/>
      <c r="G19" s="53"/>
      <c r="H19" s="53"/>
    </row>
    <row r="20" spans="1:8" ht="14.25" x14ac:dyDescent="0.2">
      <c r="A20" s="52"/>
      <c r="B20" s="53"/>
      <c r="C20" s="53"/>
      <c r="D20" s="53"/>
      <c r="E20" s="53"/>
      <c r="F20" s="53"/>
      <c r="G20" s="53"/>
      <c r="H20" s="53"/>
    </row>
    <row r="21" spans="1:8" ht="14.25" x14ac:dyDescent="0.2">
      <c r="A21" s="52"/>
      <c r="B21" s="56">
        <f>SUM(B2:B20)</f>
        <v>720239</v>
      </c>
      <c r="C21" s="56">
        <f>SUM(C8:C20)</f>
        <v>109690</v>
      </c>
      <c r="D21" s="53"/>
      <c r="E21" s="55">
        <f>SUM(E19,E15,E14,E9,E7,E6,E4,E2)</f>
        <v>-123372</v>
      </c>
      <c r="F21" s="53" t="s">
        <v>83</v>
      </c>
      <c r="G21" s="53"/>
      <c r="H21" s="53"/>
    </row>
    <row r="22" spans="1:8" ht="14.25" x14ac:dyDescent="0.2">
      <c r="A22" s="52"/>
      <c r="B22" s="53"/>
      <c r="C22" s="53"/>
      <c r="D22" s="53"/>
      <c r="E22" s="56">
        <f>SUM(E3,E5,E16,E17,E18)</f>
        <v>278606</v>
      </c>
      <c r="F22" s="53" t="s">
        <v>84</v>
      </c>
      <c r="G22" s="53"/>
      <c r="H22" s="53"/>
    </row>
    <row r="23" spans="1:8" x14ac:dyDescent="0.2">
      <c r="D23" s="50">
        <f>SUM(D2:D22)-52528</f>
        <v>565005</v>
      </c>
    </row>
    <row r="24" spans="1:8" x14ac:dyDescent="0.2">
      <c r="D24" s="50">
        <f>SUM((D23-D13)-52528)</f>
        <v>459949</v>
      </c>
    </row>
    <row r="25" spans="1:8" x14ac:dyDescent="0.2">
      <c r="C25" s="50">
        <f>SUM(D23,C21)</f>
        <v>674695</v>
      </c>
      <c r="E25" s="50"/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SCUSD</dc:creator>
  <cp:lastModifiedBy>SCUSD</cp:lastModifiedBy>
  <cp:lastPrinted>2016-03-29T16:25:06Z</cp:lastPrinted>
  <dcterms:created xsi:type="dcterms:W3CDTF">2016-01-21T17:18:55Z</dcterms:created>
  <dcterms:modified xsi:type="dcterms:W3CDTF">2016-05-27T18:06:25Z</dcterms:modified>
</cp:coreProperties>
</file>